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artar\Downloads\"/>
    </mc:Choice>
  </mc:AlternateContent>
  <xr:revisionPtr revIDLastSave="0" documentId="8_{49458940-8C70-4326-9C8F-FED4B18C1947}" xr6:coauthVersionLast="47" xr6:coauthVersionMax="47" xr10:uidLastSave="{00000000-0000-0000-0000-000000000000}"/>
  <bookViews>
    <workbookView xWindow="-120" yWindow="-120" windowWidth="29040" windowHeight="15720" xr2:uid="{00000000-000D-0000-FFFF-FFFF00000000}"/>
  </bookViews>
  <sheets>
    <sheet name="Hub Dashboard" sheetId="1" r:id="rId1"/>
    <sheet name="Sales &amp; Product Mix" sheetId="2" r:id="rId2"/>
    <sheet name="Operator Economics" sheetId="3" r:id="rId3"/>
    <sheet name="Other Hub Income" sheetId="4" r:id="rId4"/>
    <sheet name="Operating Expenses" sheetId="5" r:id="rId5"/>
    <sheet name="Scenario Comparison" sheetId="6" r:id="rId6"/>
    <sheet name="About This Model"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6" l="1"/>
  <c r="D22" i="6"/>
  <c r="C22" i="6"/>
  <c r="B22" i="6"/>
  <c r="E21" i="6"/>
  <c r="D21" i="6"/>
  <c r="C21" i="6"/>
  <c r="B21" i="6"/>
  <c r="E20" i="6"/>
  <c r="D20" i="6"/>
  <c r="C20" i="6"/>
  <c r="B20" i="6"/>
  <c r="E19" i="6"/>
  <c r="E23" i="6" s="1"/>
  <c r="E24" i="6" s="1"/>
  <c r="E25" i="6" s="1"/>
  <c r="D19" i="6"/>
  <c r="D23" i="6" s="1"/>
  <c r="D24" i="6" s="1"/>
  <c r="D25" i="6" s="1"/>
  <c r="C19" i="6"/>
  <c r="C23" i="6" s="1"/>
  <c r="C24" i="6" s="1"/>
  <c r="C25" i="6" s="1"/>
  <c r="B19" i="6"/>
  <c r="B23" i="6" s="1"/>
  <c r="B24" i="6" s="1"/>
  <c r="B25" i="6" s="1"/>
  <c r="B15" i="5"/>
  <c r="D8" i="4"/>
  <c r="D7" i="4"/>
  <c r="D6" i="4"/>
  <c r="D5" i="4"/>
  <c r="D4" i="4"/>
  <c r="C14" i="3"/>
  <c r="F14" i="3" s="1"/>
  <c r="E28" i="1" s="1"/>
  <c r="B14" i="3"/>
  <c r="G28" i="1" s="1"/>
  <c r="A14" i="3"/>
  <c r="B13" i="3"/>
  <c r="E13" i="3" s="1"/>
  <c r="A13" i="3"/>
  <c r="A27" i="1" s="1"/>
  <c r="B12" i="3"/>
  <c r="E12" i="3" s="1"/>
  <c r="A12" i="3"/>
  <c r="B35" i="2"/>
  <c r="E29" i="2"/>
  <c r="A29" i="2"/>
  <c r="A28" i="2"/>
  <c r="E27" i="2"/>
  <c r="A27" i="2"/>
  <c r="B23" i="2"/>
  <c r="J22" i="2"/>
  <c r="D22" i="2"/>
  <c r="J21" i="2"/>
  <c r="D21" i="2"/>
  <c r="C13" i="3" s="1"/>
  <c r="J20" i="2"/>
  <c r="D20" i="2"/>
  <c r="C12" i="3" s="1"/>
  <c r="E15" i="2"/>
  <c r="A15" i="2"/>
  <c r="A14" i="2"/>
  <c r="E13" i="2"/>
  <c r="F13" i="2" s="1"/>
  <c r="B13" i="2"/>
  <c r="C13" i="2" s="1"/>
  <c r="A13" i="2"/>
  <c r="J8" i="2"/>
  <c r="D8" i="2"/>
  <c r="B36" i="2" s="1"/>
  <c r="J7" i="2"/>
  <c r="D7" i="2"/>
  <c r="B14" i="2" s="1"/>
  <c r="J6" i="2"/>
  <c r="D6" i="2"/>
  <c r="B34" i="2" s="1"/>
  <c r="B41" i="1"/>
  <c r="B39" i="1"/>
  <c r="B38" i="1"/>
  <c r="B37" i="1"/>
  <c r="E36" i="1"/>
  <c r="B35" i="1"/>
  <c r="A28" i="1"/>
  <c r="A26" i="1"/>
  <c r="D20" i="1"/>
  <c r="C20" i="1"/>
  <c r="A20" i="1"/>
  <c r="D19" i="1"/>
  <c r="C19" i="1"/>
  <c r="B19" i="1"/>
  <c r="A19" i="1"/>
  <c r="D18" i="1"/>
  <c r="C18" i="1"/>
  <c r="B18" i="1"/>
  <c r="A18" i="1"/>
  <c r="A13" i="1"/>
  <c r="A12" i="1"/>
  <c r="B11" i="1"/>
  <c r="A11" i="1"/>
  <c r="A10" i="1"/>
  <c r="C14" i="2" l="1"/>
  <c r="D14" i="2" s="1"/>
  <c r="D26" i="1"/>
  <c r="G12" i="3"/>
  <c r="B10" i="1"/>
  <c r="D13" i="2"/>
  <c r="G13" i="2"/>
  <c r="B26" i="1"/>
  <c r="C15" i="3"/>
  <c r="B29" i="1" s="1"/>
  <c r="F12" i="3"/>
  <c r="D27" i="1"/>
  <c r="B27" i="1"/>
  <c r="F13" i="3"/>
  <c r="E27" i="1" s="1"/>
  <c r="B12" i="1"/>
  <c r="B27" i="2"/>
  <c r="B20" i="1"/>
  <c r="G26" i="1"/>
  <c r="B28" i="2"/>
  <c r="B15" i="3"/>
  <c r="G29" i="1" s="1"/>
  <c r="G27" i="1"/>
  <c r="D9" i="2"/>
  <c r="B15" i="2"/>
  <c r="B28" i="1"/>
  <c r="E14" i="2"/>
  <c r="D23" i="2"/>
  <c r="B29" i="2"/>
  <c r="F15" i="2"/>
  <c r="G15" i="2" s="1"/>
  <c r="F27" i="2"/>
  <c r="E28" i="2"/>
  <c r="E30" i="2" s="1"/>
  <c r="E8" i="2"/>
  <c r="F29" i="2"/>
  <c r="G29" i="2" s="1"/>
  <c r="E14" i="3"/>
  <c r="D28" i="1" l="1"/>
  <c r="G14" i="3"/>
  <c r="F28" i="1" s="1"/>
  <c r="E15" i="3"/>
  <c r="D29" i="1" s="1"/>
  <c r="G13" i="3"/>
  <c r="F27" i="1" s="1"/>
  <c r="C15" i="2"/>
  <c r="C16" i="2" s="1"/>
  <c r="F30" i="2"/>
  <c r="H13" i="2"/>
  <c r="G15" i="3"/>
  <c r="F26" i="1"/>
  <c r="F28" i="2"/>
  <c r="G28" i="2" s="1"/>
  <c r="B30" i="2"/>
  <c r="D27" i="2"/>
  <c r="C27" i="2"/>
  <c r="G27" i="2"/>
  <c r="B16" i="2"/>
  <c r="B37" i="2"/>
  <c r="E5" i="1"/>
  <c r="F23" i="2"/>
  <c r="H23" i="2"/>
  <c r="E35" i="1" s="1"/>
  <c r="E20" i="2"/>
  <c r="E23" i="2" s="1"/>
  <c r="E22" i="2"/>
  <c r="F14" i="2"/>
  <c r="F16" i="2" s="1"/>
  <c r="E16" i="2"/>
  <c r="B21" i="1"/>
  <c r="C5" i="1"/>
  <c r="E7" i="2"/>
  <c r="F9" i="2"/>
  <c r="E6" i="2"/>
  <c r="H9" i="2"/>
  <c r="E26" i="1"/>
  <c r="F15" i="3"/>
  <c r="E29" i="1" s="1"/>
  <c r="E21" i="2"/>
  <c r="C29" i="2"/>
  <c r="D29" i="2"/>
  <c r="H29" i="2" s="1"/>
  <c r="D28" i="2"/>
  <c r="C28" i="2"/>
  <c r="D15" i="2" l="1"/>
  <c r="J23" i="2"/>
  <c r="H28" i="2"/>
  <c r="I29" i="2"/>
  <c r="D14" i="3"/>
  <c r="C28" i="1" s="1"/>
  <c r="H27" i="2"/>
  <c r="D30" i="2"/>
  <c r="B13" i="1"/>
  <c r="B38" i="2"/>
  <c r="F29" i="1"/>
  <c r="B36" i="1"/>
  <c r="E34" i="1"/>
  <c r="D21" i="1"/>
  <c r="E9" i="2"/>
  <c r="G14" i="2"/>
  <c r="G30" i="2"/>
  <c r="I13" i="2"/>
  <c r="F18" i="1" s="1"/>
  <c r="E18" i="1"/>
  <c r="C21" i="1"/>
  <c r="J9" i="2"/>
  <c r="C30" i="2"/>
  <c r="D12" i="3" l="1"/>
  <c r="I27" i="2"/>
  <c r="H30" i="2"/>
  <c r="I30" i="2" s="1"/>
  <c r="E38" i="1" s="1"/>
  <c r="H14" i="2"/>
  <c r="G16" i="2"/>
  <c r="D13" i="3"/>
  <c r="C27" i="1" s="1"/>
  <c r="I28" i="2"/>
  <c r="A5" i="1"/>
  <c r="C36" i="2"/>
  <c r="C12" i="1" s="1"/>
  <c r="C35" i="2"/>
  <c r="C11" i="1" s="1"/>
  <c r="C34" i="2"/>
  <c r="C37" i="2"/>
  <c r="H15" i="2"/>
  <c r="D16" i="2"/>
  <c r="I15" i="2" l="1"/>
  <c r="F20" i="1" s="1"/>
  <c r="E20" i="1"/>
  <c r="C13" i="1"/>
  <c r="E39" i="1"/>
  <c r="I14" i="2"/>
  <c r="F19" i="1" s="1"/>
  <c r="E19" i="1"/>
  <c r="H16" i="2"/>
  <c r="C38" i="2"/>
  <c r="E40" i="1"/>
  <c r="C10" i="1"/>
  <c r="C26" i="1"/>
  <c r="D15" i="3"/>
  <c r="C29" i="1" s="1"/>
  <c r="I16" i="2" l="1"/>
  <c r="B34" i="1"/>
  <c r="B40" i="1" s="1"/>
  <c r="B42" i="1" s="1"/>
  <c r="E21" i="1"/>
  <c r="B43" i="1" l="1"/>
  <c r="I5" i="1" s="1"/>
  <c r="G5" i="1"/>
  <c r="E37" i="1"/>
  <c r="F21" i="1"/>
</calcChain>
</file>

<file path=xl/sharedStrings.xml><?xml version="1.0" encoding="utf-8"?>
<sst xmlns="http://schemas.openxmlformats.org/spreadsheetml/2006/main" count="288" uniqueCount="217">
  <si>
    <t>400 West Market &amp; Grocery Hub — Detailed Hub Owner Scenario Model</t>
  </si>
  <si>
    <t>ILLUSTRATIVE BASE SCENARIO — This model separates 400 West retail sales, independent operator sales, product mix, markups, service income and operating expenses. Blue/yellow cells on the input sheets are editable.</t>
  </si>
  <si>
    <t>TOTAL HUB ECOSYSTEM SALES</t>
  </si>
  <si>
    <t>400 WEST DIRECT RETAIL SALES</t>
  </si>
  <si>
    <t>INDEPENDENT OPERATOR SALES</t>
  </si>
  <si>
    <t>400 WEST MONTHLY OPERATING PROFIT</t>
  </si>
  <si>
    <t>400 WEST ANNUAL OPERATING PROFIT</t>
  </si>
  <si>
    <t>HUB SALES ACTIVITY — WHERE SALES COME FROM</t>
  </si>
  <si>
    <t>Sales Activity</t>
  </si>
  <si>
    <t>Monthly Sales</t>
  </si>
  <si>
    <t>% of Hub Ecosystem Sales</t>
  </si>
  <si>
    <t>400 West Retail Revenue?</t>
  </si>
  <si>
    <t>Primary Economics</t>
  </si>
  <si>
    <t>Yes</t>
  </si>
  <si>
    <t>Product gross profit</t>
  </si>
  <si>
    <t>Product gross profit + stocking/service fees</t>
  </si>
  <si>
    <t>No</t>
  </si>
  <si>
    <t>Hub package + services fee</t>
  </si>
  <si>
    <t>400 WEST DIRECT PRODUCT MIX &amp; GROSS PROFIT</t>
  </si>
  <si>
    <t>Channel</t>
  </si>
  <si>
    <t>Retail Sales</t>
  </si>
  <si>
    <t>Full Items %</t>
  </si>
  <si>
    <t>Smart Portions %</t>
  </si>
  <si>
    <t>Product Gross Profit</t>
  </si>
  <si>
    <t>Gross Margin</t>
  </si>
  <si>
    <t>TOTAL DIRECT</t>
  </si>
  <si>
    <t>INDEPENDENT OPERATOR ECONOMICS &amp; 400 WEST INCOME</t>
  </si>
  <si>
    <t>Operator Segment</t>
  </si>
  <si>
    <t>Operator Retail Sales</t>
  </si>
  <si>
    <t>Operator Product Gross Profit</t>
  </si>
  <si>
    <t>Hub Package Revenue</t>
  </si>
  <si>
    <t>Hub Services Fee</t>
  </si>
  <si>
    <t>400 West Operator Income</t>
  </si>
  <si>
    <t>Operators</t>
  </si>
  <si>
    <t>TOTAL OPERATORS</t>
  </si>
  <si>
    <t>400 WEST MONTHLY PROFIT BRIDGE</t>
  </si>
  <si>
    <t>400 West Income / Gross Profit Source</t>
  </si>
  <si>
    <t>Monthly Amount</t>
  </si>
  <si>
    <t>Key Operating Metric</t>
  </si>
  <si>
    <t>Value</t>
  </si>
  <si>
    <t>Check / Interpretation</t>
  </si>
  <si>
    <t>Direct 400 West product gross profit</t>
  </si>
  <si>
    <t>Direct Smart Portions % of 400 West sales</t>
  </si>
  <si>
    <t>Vacation / destination stocking fees</t>
  </si>
  <si>
    <t>Operator Smart Portions % of operator sales</t>
  </si>
  <si>
    <t>Operator Hub packages + services fees</t>
  </si>
  <si>
    <t>Total operators</t>
  </si>
  <si>
    <t>Trailer / food-truck income</t>
  </si>
  <si>
    <t>Direct product gross margin</t>
  </si>
  <si>
    <t>Complementary partner occupancy</t>
  </si>
  <si>
    <t>Operator product gross margin</t>
  </si>
  <si>
    <t>Other Hub service income</t>
  </si>
  <si>
    <t>Operator sales as % of Hub ecosystem sales</t>
  </si>
  <si>
    <t>TOTAL INCOME / GROSS PROFIT AVAILABLE</t>
  </si>
  <si>
    <t>Direct 400 West sales as % of Hub ecosystem sales</t>
  </si>
  <si>
    <t>LESS: INCLUDED OPERATING EXPENSES</t>
  </si>
  <si>
    <t>ILLUSTRATIVE MONTHLY OPERATING PROFIT</t>
  </si>
  <si>
    <t>ILLUSTRATIVE ANNUAL OPERATING PROFIT</t>
  </si>
  <si>
    <t>Illustrative planning model only. Except for the current advertised property asking rent, inputs are editable planning assumptions—not forecasts or guarantees. Actual product pricing, markups, margins, customer mix, operator activity, fees, tax treatment, regulatory requirements, expenses and results may differ materially.</t>
  </si>
  <si>
    <t>400 West — Sales Channels, Product Mix &amp; Markup Assumptions</t>
  </si>
  <si>
    <t>Blue/yellow cells are editable. Markup is applied to product cost; the workbook converts markup to gross margin correctly. Each product-mix section should total 100%.</t>
  </si>
  <si>
    <t>DIRECT 400 WEST SALES ACTIVITY</t>
  </si>
  <si>
    <t>Sales Channel</t>
  </si>
  <si>
    <t>Monthly Orders</t>
  </si>
  <si>
    <t>Average Retail Sale / Order</t>
  </si>
  <si>
    <t>Monthly Retail Sales</t>
  </si>
  <si>
    <t>% of 400 West Direct Sales</t>
  </si>
  <si>
    <t>Full / Retail Ready %</t>
  </si>
  <si>
    <t>Full Item Markup</t>
  </si>
  <si>
    <t>Smart Portions Markup</t>
  </si>
  <si>
    <t>Mix Check</t>
  </si>
  <si>
    <t>Online / Pickup</t>
  </si>
  <si>
    <t>Walk-In</t>
  </si>
  <si>
    <t>Vacation / Destination</t>
  </si>
  <si>
    <t>TOTAL 400 WEST DIRECT SALES</t>
  </si>
  <si>
    <t>DIRECT 400 WEST PRODUCT ECONOMICS</t>
  </si>
  <si>
    <t>Full Item Retail Sales</t>
  </si>
  <si>
    <t>Full Item COGS</t>
  </si>
  <si>
    <t>Full Item Gross Profit</t>
  </si>
  <si>
    <t>Smart Portions Retail Sales</t>
  </si>
  <si>
    <t>Smart Portions COGS</t>
  </si>
  <si>
    <t>Smart Portions Gross Profit</t>
  </si>
  <si>
    <t>Total Product Gross Profit</t>
  </si>
  <si>
    <t>Gross Margin on Retail Sales</t>
  </si>
  <si>
    <t>Notes</t>
  </si>
  <si>
    <t>TOTAL DIRECT PRODUCT ECONOMICS</t>
  </si>
  <si>
    <t>INDEPENDENT OPERATOR SALES &amp; PRODUCT MIX</t>
  </si>
  <si>
    <t>Operator Sales Segment</t>
  </si>
  <si>
    <t>Avg Monthly Retail Sales / Operator</t>
  </si>
  <si>
    <t>Monthly Operator Retail Sales</t>
  </si>
  <si>
    <t>% of Total Operator Sales</t>
  </si>
  <si>
    <t>Local / Community Operators</t>
  </si>
  <si>
    <t>Vacation / Hospitality Operators</t>
  </si>
  <si>
    <t>Business / Specialty Operators</t>
  </si>
  <si>
    <t>TOTAL INDEPENDENT OPERATOR SALES</t>
  </si>
  <si>
    <t>INDEPENDENT OPERATOR PRODUCT ECONOMICS</t>
  </si>
  <si>
    <t>Gross Margin on Operator Sales</t>
  </si>
  <si>
    <t>Note</t>
  </si>
  <si>
    <t>TOTAL OPERATOR PRODUCT ECONOMICS</t>
  </si>
  <si>
    <t>TOTAL HUB ECOSYSTEM SALES MIX</t>
  </si>
  <si>
    <t>Activity</t>
  </si>
  <si>
    <t>400 West Revenue Treatment</t>
  </si>
  <si>
    <t>400 West Online / Pickup</t>
  </si>
  <si>
    <t>400 West retail sales</t>
  </si>
  <si>
    <t>400 West Walk-In</t>
  </si>
  <si>
    <t>400 West Vacation / Destination</t>
  </si>
  <si>
    <t>Independent Operators</t>
  </si>
  <si>
    <t>Operator sales; not 400 West retail revenue</t>
  </si>
  <si>
    <t>400 West — Independent Operator Economics</t>
  </si>
  <si>
    <t>This sheet separates the operators' retail economics from the income 400 West earns for supporting those operators.</t>
  </si>
  <si>
    <t>OPERATOR HUB INCOME ASSUMPTIONS</t>
  </si>
  <si>
    <t>Assumption</t>
  </si>
  <si>
    <t>Basis</t>
  </si>
  <si>
    <t>Treatment</t>
  </si>
  <si>
    <t>Monthly Hub package / operator</t>
  </si>
  <si>
    <t>Illustrative package for dedicated space, platform and shared Hub access/services</t>
  </si>
  <si>
    <t>400 West revenue</t>
  </si>
  <si>
    <t>Hub services fee on operator retail sales</t>
  </si>
  <si>
    <t>Illustrative fee on operator sales</t>
  </si>
  <si>
    <t>Pickup handling fee / qualifying operator pickup order</t>
  </si>
  <si>
    <t>Starts at zero to avoid double charging where pickup is included in Hub services</t>
  </si>
  <si>
    <t>Optional 400 West revenue</t>
  </si>
  <si>
    <t>OPERATOR ECONOMICS SUMMARY</t>
  </si>
  <si>
    <t>Retail Sales / Month</t>
  </si>
  <si>
    <t>Hub Package Fees</t>
  </si>
  <si>
    <t>5% Hub Services Fees</t>
  </si>
  <si>
    <t>Total 400 West Operator Income</t>
  </si>
  <si>
    <t>Operator Sales Are 400 West Revenue?</t>
  </si>
  <si>
    <t>No — operator retail sales remain operator sales</t>
  </si>
  <si>
    <t>TOTAL</t>
  </si>
  <si>
    <t>400 West — Other Hub Income &amp; Service Revenue</t>
  </si>
  <si>
    <t>Income Source</t>
  </si>
  <si>
    <t>Volume / Units</t>
  </si>
  <si>
    <t>Rate / Fee</t>
  </si>
  <si>
    <t>Monthly Revenue</t>
  </si>
  <si>
    <t>Classification</t>
  </si>
  <si>
    <t>Illustrative assumption</t>
  </si>
  <si>
    <t>Separate from product retail margin</t>
  </si>
  <si>
    <t>Trailer / food-truck spaces</t>
  </si>
  <si>
    <t>Outdoor parking / light support concept</t>
  </si>
  <si>
    <t>Scenario assumption</t>
  </si>
  <si>
    <t>Share of current advertised base rent</t>
  </si>
  <si>
    <t>Optional assumption</t>
  </si>
  <si>
    <t>Editable placeholder for additional Hub services</t>
  </si>
  <si>
    <t>TOTAL OTHER HUB INCOME</t>
  </si>
  <si>
    <t>400 West — Operating Expense Assumptions</t>
  </si>
  <si>
    <t>Operating Expense</t>
  </si>
  <si>
    <t>Included in Operating Profit</t>
  </si>
  <si>
    <t>Known input</t>
  </si>
  <si>
    <t>Current advertised asking base rent</t>
  </si>
  <si>
    <t>Core Hub labor</t>
  </si>
  <si>
    <t>Initial working staffing assumption</t>
  </si>
  <si>
    <t>Utilities + insurance</t>
  </si>
  <si>
    <t>Working combined estimate</t>
  </si>
  <si>
    <t>Technology / software</t>
  </si>
  <si>
    <t>Working estimate</t>
  </si>
  <si>
    <t>Marketing</t>
  </si>
  <si>
    <t>Supplies / maintenance / miscellaneous</t>
  </si>
  <si>
    <t>Merchant / transaction fees</t>
  </si>
  <si>
    <t>Not yet modeled in base scenario</t>
  </si>
  <si>
    <t>Payroll taxes / benefits</t>
  </si>
  <si>
    <t>Accounting / licenses / professional</t>
  </si>
  <si>
    <t>Repairs / reserve / capital allowance</t>
  </si>
  <si>
    <t>Other operating expense</t>
  </si>
  <si>
    <t>Editable placeholder</t>
  </si>
  <si>
    <t>TOTAL INCLUDED OPERATING EXPENSES</t>
  </si>
  <si>
    <t>400 West — Scenario Comparison</t>
  </si>
  <si>
    <t>Use this sheet to compare operating cases without changing the detailed base assumptions. Inputs below are independent scenario assumptions.</t>
  </si>
  <si>
    <t>Scenario Assumption</t>
  </si>
  <si>
    <t>Conservative</t>
  </si>
  <si>
    <t>Base</t>
  </si>
  <si>
    <t>Growth</t>
  </si>
  <si>
    <t>Custom</t>
  </si>
  <si>
    <t>400 West direct retail sales / month</t>
  </si>
  <si>
    <t>Direct weighted gross margin</t>
  </si>
  <si>
    <t>Independent operator retail sales / month</t>
  </si>
  <si>
    <t>Operator Hub package / month</t>
  </si>
  <si>
    <t>Hub services fee on operator sales</t>
  </si>
  <si>
    <t>Vacation stocking fees / month</t>
  </si>
  <si>
    <t>Trailer / mobile-vendor income / month</t>
  </si>
  <si>
    <t>Complementary partner income / month</t>
  </si>
  <si>
    <t>Other Hub income / month</t>
  </si>
  <si>
    <t>Operating expenses / month</t>
  </si>
  <si>
    <t>SCENARIO RESULTS</t>
  </si>
  <si>
    <t>Result</t>
  </si>
  <si>
    <t>Direct product gross profit</t>
  </si>
  <si>
    <t>Operator package revenue</t>
  </si>
  <si>
    <t>Hub services fee revenue</t>
  </si>
  <si>
    <t>Other Hub income</t>
  </si>
  <si>
    <t>Total income / gross profit available</t>
  </si>
  <si>
    <t>Illustrative monthly operating profit</t>
  </si>
  <si>
    <t>Illustrative annual operating profit</t>
  </si>
  <si>
    <t>About the Detailed 400 West Hub Owner Scenario Model</t>
  </si>
  <si>
    <t>Purpose</t>
  </si>
  <si>
    <t>A detailed planning model for evaluating the sales activity, product mix, markups, operator economics, service income and operating expenses that could exist within the 400 West Market &amp; Grocery Hub.</t>
  </si>
  <si>
    <t>Hub ecosystem sales</t>
  </si>
  <si>
    <t>Includes both 400 West direct retail sales and independent operator retail sales so the owner can see total commerce moving through the Hub.</t>
  </si>
  <si>
    <t>400 West revenue treatment</t>
  </si>
  <si>
    <t>Independent operator retail sales are not counted as 400 West retail revenue. 400 West earns the operator package and Hub-services fee shown separately.</t>
  </si>
  <si>
    <t>Direct sales channels</t>
  </si>
  <si>
    <t>Online/Pickup, Walk-In and Vacation/Destination are modeled separately with editable order counts, average retail sales and product mixes.</t>
  </si>
  <si>
    <t>Product categories</t>
  </si>
  <si>
    <t>Full / Retail Ready items and Smart Portions are modeled separately for each sales channel and each operator segment.</t>
  </si>
  <si>
    <t>Markup vs margin</t>
  </si>
  <si>
    <t>Inputs are markup on product cost. The workbook converts markup to COGS, gross profit and gross margin. A 30% markup is not a 30% gross margin.</t>
  </si>
  <si>
    <t>Smart Portions</t>
  </si>
  <si>
    <t>Smart Portions can represent a different percentage of sales and a different markup for every direct channel and operator segment.</t>
  </si>
  <si>
    <t>Operator segments</t>
  </si>
  <si>
    <t>Local/Community, Vacation/Hospitality and Business/Specialty operator groups are modeled separately and can be edited.</t>
  </si>
  <si>
    <t>Other income</t>
  </si>
  <si>
    <t>Vacation stocking fees, trailer/mobile-vendor income, complementary partner occupancy and other Hub service income are kept separate from merchandise economics.</t>
  </si>
  <si>
    <t>Tax / regulatory note</t>
  </si>
  <si>
    <t>Use</t>
  </si>
  <si>
    <t>Change blue/yellow input cells. Formula cells are calculations and should not need to be edited.</t>
  </si>
  <si>
    <t>Property Financing Payment (Interest Only)</t>
  </si>
  <si>
    <t>Current Hub property assumption: $2,000,000 negotiated purchase price after repair allowance; $200,000 down payment (10%); $1,800,000 seller-financed balance; 6.0% interest-only; $9,000 monthly payment; 5-year term with $1,800,000 balloon at maturity.</t>
  </si>
  <si>
    <t>The reduced down-payment structure is intended to preserve approximately $200,000 of buyer capital for approved renovation, equipment, working capital, and other development/startup costs for the 400 West Market &amp; Grocery Hub. This is startup/development capital, not a recurring monthly operating expense.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</si>
</sst>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Red]\(\$#,##0\);\-"/>
    <numFmt numFmtId="165" formatCode="0.0%;[Red]\(0.0%\);\-"/>
    <numFmt numFmtId="166" formatCode="#,##0;[Red]\(#,##0\);\-"/>
  </numFmts>
  <fonts count="10">
    <font>
      <sz val="11"/>
      <name val="Carlito"/>
    </font>
    <font>
      <b/>
      <sz val="16"/>
      <color rgb="FFFFFFFF"/>
      <name val="Carlito"/>
    </font>
    <font>
      <i/>
      <sz val="11"/>
      <color rgb="FF6D5700"/>
      <name val="Carlito"/>
    </font>
    <font>
      <b/>
      <sz val="11"/>
      <color rgb="FFFFFFFF"/>
      <name val="Carlito"/>
    </font>
    <font>
      <b/>
      <sz val="11"/>
      <name val="Carlito"/>
    </font>
    <font>
      <sz val="11"/>
      <color rgb="FF0000FF"/>
      <name val="Carlito"/>
    </font>
    <font>
      <b/>
      <sz val="11"/>
      <color rgb="FF6D5700"/>
      <name val="Carlito"/>
    </font>
    <font>
      <b/>
      <sz val="14"/>
      <name val="Carlito"/>
    </font>
    <font>
      <i/>
      <sz val="9"/>
      <color rgb="FF5F6B66"/>
      <name val="Carlito"/>
    </font>
    <font>
      <b/>
      <sz val="11"/>
      <color rgb="FF0B3D2E"/>
      <name val="Carlito"/>
    </font>
  </fonts>
  <fills count="9">
    <fill>
      <patternFill patternType="none"/>
    </fill>
    <fill>
      <patternFill patternType="gray125"/>
    </fill>
    <fill>
      <patternFill patternType="solid">
        <fgColor rgb="FF0B3D2E"/>
      </patternFill>
    </fill>
    <fill>
      <patternFill patternType="solid">
        <fgColor rgb="FFFFF8E1"/>
      </patternFill>
    </fill>
    <fill>
      <patternFill patternType="solid">
        <fgColor rgb="FF071F42"/>
      </patternFill>
    </fill>
    <fill>
      <patternFill patternType="solid">
        <fgColor rgb="FF2E7D32"/>
      </patternFill>
    </fill>
    <fill>
      <patternFill patternType="solid">
        <fgColor rgb="FFFFFF00"/>
      </patternFill>
    </fill>
    <fill>
      <patternFill patternType="solid">
        <fgColor rgb="FFEAF4E7"/>
      </patternFill>
    </fill>
    <fill>
      <patternFill patternType="solid">
        <fgColor rgb="FFF6F5F1"/>
      </patternFill>
    </fill>
  </fills>
  <borders count="2">
    <border>
      <left/>
      <right/>
      <top/>
      <bottom/>
      <diagonal/>
    </border>
    <border>
      <left/>
      <right/>
      <top style="thin">
        <color rgb="FF0B3D2E"/>
      </top>
      <bottom/>
      <diagonal/>
    </border>
  </borders>
  <cellStyleXfs count="1">
    <xf numFmtId="0" fontId="0" fillId="0" borderId="0"/>
  </cellStyleXfs>
  <cellXfs count="24">
    <xf numFmtId="0" fontId="0" fillId="0" borderId="0" xfId="0"/>
    <xf numFmtId="0" fontId="3" fillId="5" borderId="0" xfId="0" applyFont="1" applyFill="1"/>
    <xf numFmtId="0" fontId="3" fillId="5" borderId="0" xfId="0" applyFont="1" applyFill="1" applyAlignment="1">
      <alignment wrapText="1"/>
    </xf>
    <xf numFmtId="0" fontId="4" fillId="0" borderId="0" xfId="0" applyFont="1"/>
    <xf numFmtId="0" fontId="4" fillId="0" borderId="1" xfId="0" applyFont="1" applyBorder="1"/>
    <xf numFmtId="0" fontId="5" fillId="6" borderId="0" xfId="0" applyFont="1" applyFill="1"/>
    <xf numFmtId="164" fontId="5" fillId="6" borderId="0" xfId="0" applyNumberFormat="1" applyFont="1" applyFill="1"/>
    <xf numFmtId="164" fontId="0" fillId="0" borderId="0" xfId="0" applyNumberFormat="1"/>
    <xf numFmtId="164" fontId="4" fillId="0" borderId="1" xfId="0" applyNumberFormat="1" applyFont="1" applyBorder="1"/>
    <xf numFmtId="165" fontId="0" fillId="0" borderId="0" xfId="0" applyNumberFormat="1"/>
    <xf numFmtId="165" fontId="5" fillId="6" borderId="0" xfId="0" applyNumberFormat="1" applyFont="1" applyFill="1"/>
    <xf numFmtId="165" fontId="4" fillId="0" borderId="1" xfId="0" applyNumberFormat="1" applyFont="1" applyBorder="1"/>
    <xf numFmtId="0" fontId="3" fillId="4" borderId="0" xfId="0" applyFont="1" applyFill="1" applyAlignment="1">
      <alignment horizontal="center" wrapText="1"/>
    </xf>
    <xf numFmtId="164" fontId="7" fillId="7" borderId="0" xfId="0" applyNumberFormat="1" applyFont="1" applyFill="1" applyAlignment="1">
      <alignment horizontal="center"/>
    </xf>
    <xf numFmtId="164" fontId="4" fillId="0" borderId="0" xfId="0" applyNumberFormat="1" applyFont="1"/>
    <xf numFmtId="166" fontId="5" fillId="6" borderId="0" xfId="0" applyNumberFormat="1" applyFont="1" applyFill="1"/>
    <xf numFmtId="0" fontId="9" fillId="7" borderId="0" xfId="0" applyFont="1" applyFill="1" applyAlignment="1">
      <alignment wrapText="1"/>
    </xf>
    <xf numFmtId="0" fontId="0" fillId="0" borderId="0" xfId="0" applyAlignment="1">
      <alignment wrapText="1"/>
    </xf>
    <xf numFmtId="0" fontId="3" fillId="4" borderId="0" xfId="0" applyFont="1" applyFill="1"/>
    <xf numFmtId="0" fontId="8" fillId="8" borderId="0" xfId="0" applyFont="1" applyFill="1" applyAlignment="1">
      <alignment wrapText="1"/>
    </xf>
    <xf numFmtId="0" fontId="1" fillId="2" borderId="0" xfId="0" applyFont="1" applyFill="1"/>
    <xf numFmtId="0" fontId="0" fillId="0" borderId="0" xfId="0"/>
    <xf numFmtId="0" fontId="6" fillId="3" borderId="0" xfId="0" applyFont="1" applyFill="1" applyAlignment="1">
      <alignment wrapText="1"/>
    </xf>
    <xf numFmtId="0" fontId="2" fillId="3" borderId="0" xfId="0" applyFont="1" applyFill="1" applyAlignment="1">
      <alignment wrapText="1"/>
    </xf>
  </cellXfs>
  <cellStyles count="1">
    <cellStyle name="Normal" xfId="0" builtinId="0"/>
  </cellStyles>
  <dxfs count="2">
    <dxf>
      <font>
        <b/>
        <color rgb="FFB91C1C"/>
      </font>
      <fill>
        <patternFill>
          <bgColor rgb="FFFECACA"/>
        </patternFill>
      </fill>
    </dxf>
    <dxf>
      <font>
        <b/>
        <color rgb="FFB91C1C"/>
      </font>
      <fill>
        <patternFill>
          <bgColor rgb="FFFECAC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8"/>
  <sheetViews>
    <sheetView tabSelected="1" topLeftCell="A16" workbookViewId="0">
      <selection sqref="A1:J1"/>
    </sheetView>
  </sheetViews>
  <sheetFormatPr defaultRowHeight="14.25"/>
  <cols>
    <col min="1" max="1" width="34" customWidth="1"/>
    <col min="2" max="3" width="18" customWidth="1"/>
    <col min="4" max="4" width="24" customWidth="1"/>
    <col min="5" max="6" width="20" customWidth="1"/>
    <col min="7" max="8" width="16" customWidth="1"/>
    <col min="9" max="9" width="20" customWidth="1"/>
    <col min="10" max="10" width="8" customWidth="1"/>
  </cols>
  <sheetData>
    <row r="1" spans="1:10" ht="30" customHeight="1">
      <c r="A1" s="20" t="s">
        <v>0</v>
      </c>
      <c r="B1" s="21"/>
      <c r="C1" s="21"/>
      <c r="D1" s="21"/>
      <c r="E1" s="21"/>
      <c r="F1" s="21"/>
      <c r="G1" s="21"/>
      <c r="H1" s="21"/>
      <c r="I1" s="21"/>
      <c r="J1" s="21"/>
    </row>
    <row r="2" spans="1:10" ht="38.1" customHeight="1">
      <c r="A2" s="22" t="s">
        <v>1</v>
      </c>
      <c r="B2" s="22"/>
      <c r="C2" s="22"/>
      <c r="D2" s="22"/>
      <c r="E2" s="22"/>
      <c r="F2" s="22"/>
      <c r="G2" s="22"/>
      <c r="H2" s="22"/>
      <c r="I2" s="22"/>
      <c r="J2" s="22"/>
    </row>
    <row r="4" spans="1:10" ht="38.1" customHeight="1">
      <c r="A4" s="12" t="s">
        <v>2</v>
      </c>
      <c r="B4" s="12"/>
      <c r="C4" s="12" t="s">
        <v>3</v>
      </c>
      <c r="D4" s="12"/>
      <c r="E4" s="12" t="s">
        <v>4</v>
      </c>
      <c r="F4" s="12"/>
      <c r="G4" s="12" t="s">
        <v>5</v>
      </c>
      <c r="H4" s="12"/>
      <c r="I4" s="12" t="s">
        <v>6</v>
      </c>
      <c r="J4" s="12"/>
    </row>
    <row r="5" spans="1:10" ht="27.95" customHeight="1">
      <c r="A5" s="13">
        <f>'Sales &amp; Product Mix'!B38</f>
        <v>193750</v>
      </c>
      <c r="C5" s="13">
        <f>'Sales &amp; Product Mix'!D9</f>
        <v>93750</v>
      </c>
      <c r="E5" s="13">
        <f>'Sales &amp; Product Mix'!D23</f>
        <v>100000</v>
      </c>
      <c r="G5" s="13">
        <f>B42</f>
        <v>10050.961538461539</v>
      </c>
      <c r="I5" s="13">
        <f>B43</f>
        <v>120611.53846153847</v>
      </c>
    </row>
    <row r="8" spans="1:10" ht="15">
      <c r="A8" s="18" t="s">
        <v>7</v>
      </c>
      <c r="B8" s="18"/>
      <c r="C8" s="18"/>
      <c r="D8" s="18"/>
      <c r="E8" s="18"/>
      <c r="F8" s="18"/>
      <c r="G8" s="18"/>
      <c r="H8" s="18"/>
      <c r="I8" s="18"/>
      <c r="J8" s="18"/>
    </row>
    <row r="9" spans="1:10" ht="15">
      <c r="A9" s="1" t="s">
        <v>8</v>
      </c>
      <c r="B9" s="1" t="s">
        <v>9</v>
      </c>
      <c r="C9" s="1" t="s">
        <v>10</v>
      </c>
      <c r="D9" s="1" t="s">
        <v>11</v>
      </c>
      <c r="E9" s="1" t="s">
        <v>12</v>
      </c>
    </row>
    <row r="10" spans="1:10">
      <c r="A10" t="str">
        <f>'Sales &amp; Product Mix'!A34</f>
        <v>400 West Online / Pickup</v>
      </c>
      <c r="B10" s="7">
        <f>'Sales &amp; Product Mix'!B34</f>
        <v>52500</v>
      </c>
      <c r="C10" s="9">
        <f>'Sales &amp; Product Mix'!C34</f>
        <v>0.2709677419354839</v>
      </c>
      <c r="D10" t="s">
        <v>13</v>
      </c>
      <c r="E10" t="s">
        <v>14</v>
      </c>
    </row>
    <row r="11" spans="1:10">
      <c r="A11" t="str">
        <f>'Sales &amp; Product Mix'!A35</f>
        <v>400 West Walk-In</v>
      </c>
      <c r="B11" s="7">
        <f>'Sales &amp; Product Mix'!B35</f>
        <v>9750</v>
      </c>
      <c r="C11" s="9">
        <f>'Sales &amp; Product Mix'!C35</f>
        <v>5.0322580645161291E-2</v>
      </c>
      <c r="D11" t="s">
        <v>13</v>
      </c>
      <c r="E11" t="s">
        <v>14</v>
      </c>
    </row>
    <row r="12" spans="1:10">
      <c r="A12" t="str">
        <f>'Sales &amp; Product Mix'!A36</f>
        <v>400 West Vacation / Destination</v>
      </c>
      <c r="B12" s="7">
        <f>'Sales &amp; Product Mix'!B36</f>
        <v>31500</v>
      </c>
      <c r="C12" s="9">
        <f>'Sales &amp; Product Mix'!C36</f>
        <v>0.16258064516129031</v>
      </c>
      <c r="D12" t="s">
        <v>13</v>
      </c>
      <c r="E12" t="s">
        <v>15</v>
      </c>
    </row>
    <row r="13" spans="1:10">
      <c r="A13" t="str">
        <f>'Sales &amp; Product Mix'!A37</f>
        <v>Independent Operators</v>
      </c>
      <c r="B13" s="7">
        <f>'Sales &amp; Product Mix'!B37</f>
        <v>100000</v>
      </c>
      <c r="C13" s="9">
        <f>'Sales &amp; Product Mix'!C37</f>
        <v>0.5161290322580645</v>
      </c>
      <c r="D13" t="s">
        <v>16</v>
      </c>
      <c r="E13" t="s">
        <v>17</v>
      </c>
    </row>
    <row r="16" spans="1:10" ht="15">
      <c r="A16" s="18" t="s">
        <v>18</v>
      </c>
      <c r="B16" s="18"/>
      <c r="C16" s="18"/>
      <c r="D16" s="18"/>
      <c r="E16" s="18"/>
      <c r="F16" s="18"/>
      <c r="G16" s="18"/>
      <c r="H16" s="18"/>
      <c r="I16" s="18"/>
      <c r="J16" s="18"/>
    </row>
    <row r="17" spans="1:10" ht="15">
      <c r="A17" s="1" t="s">
        <v>19</v>
      </c>
      <c r="B17" s="1" t="s">
        <v>20</v>
      </c>
      <c r="C17" s="1" t="s">
        <v>21</v>
      </c>
      <c r="D17" s="1" t="s">
        <v>22</v>
      </c>
      <c r="E17" s="1" t="s">
        <v>23</v>
      </c>
      <c r="F17" s="1" t="s">
        <v>24</v>
      </c>
    </row>
    <row r="18" spans="1:10">
      <c r="A18" t="str">
        <f>'Sales &amp; Product Mix'!A6</f>
        <v>Online / Pickup</v>
      </c>
      <c r="B18" s="7">
        <f>'Sales &amp; Product Mix'!D6</f>
        <v>52500</v>
      </c>
      <c r="C18" s="9">
        <f>'Sales &amp; Product Mix'!F6</f>
        <v>0.55000000000000004</v>
      </c>
      <c r="D18" s="9">
        <f>'Sales &amp; Product Mix'!H6</f>
        <v>0.45</v>
      </c>
      <c r="E18" s="7">
        <f>'Sales &amp; Product Mix'!H13</f>
        <v>10264.423076923078</v>
      </c>
      <c r="F18" s="9">
        <f>'Sales &amp; Product Mix'!I13</f>
        <v>0.19551282051282054</v>
      </c>
    </row>
    <row r="19" spans="1:10">
      <c r="A19" t="str">
        <f>'Sales &amp; Product Mix'!A7</f>
        <v>Walk-In</v>
      </c>
      <c r="B19" s="7">
        <f>'Sales &amp; Product Mix'!D7</f>
        <v>9750</v>
      </c>
      <c r="C19" s="9">
        <f>'Sales &amp; Product Mix'!F7</f>
        <v>0.6</v>
      </c>
      <c r="D19" s="9">
        <f>'Sales &amp; Product Mix'!H7</f>
        <v>0.4</v>
      </c>
      <c r="E19" s="7">
        <f>'Sales &amp; Product Mix'!H14</f>
        <v>1875</v>
      </c>
      <c r="F19" s="9">
        <f>'Sales &amp; Product Mix'!I14</f>
        <v>0.19230769230769232</v>
      </c>
    </row>
    <row r="20" spans="1:10">
      <c r="A20" t="str">
        <f>'Sales &amp; Product Mix'!A8</f>
        <v>Vacation / Destination</v>
      </c>
      <c r="B20" s="7">
        <f>'Sales &amp; Product Mix'!D8</f>
        <v>31500</v>
      </c>
      <c r="C20" s="9">
        <f>'Sales &amp; Product Mix'!F8</f>
        <v>0.4</v>
      </c>
      <c r="D20" s="9">
        <f>'Sales &amp; Product Mix'!H8</f>
        <v>0.6</v>
      </c>
      <c r="E20" s="7">
        <f>'Sales &amp; Product Mix'!H15</f>
        <v>6461.5384615384628</v>
      </c>
      <c r="F20" s="9">
        <f>'Sales &amp; Product Mix'!I15</f>
        <v>0.20512820512820518</v>
      </c>
    </row>
    <row r="21" spans="1:10" ht="15">
      <c r="A21" s="4" t="s">
        <v>25</v>
      </c>
      <c r="B21" s="8">
        <f>'Sales &amp; Product Mix'!D9</f>
        <v>93750</v>
      </c>
      <c r="C21" s="11">
        <f>'Sales &amp; Product Mix'!F9</f>
        <v>0.50480000000000003</v>
      </c>
      <c r="D21" s="11">
        <f>'Sales &amp; Product Mix'!H9</f>
        <v>0.49519999999999997</v>
      </c>
      <c r="E21" s="8">
        <f>'Sales &amp; Product Mix'!H16</f>
        <v>18600.961538461539</v>
      </c>
      <c r="F21" s="11">
        <f>'Sales &amp; Product Mix'!I16</f>
        <v>0.19841025641025642</v>
      </c>
    </row>
    <row r="24" spans="1:10" ht="15">
      <c r="A24" s="18" t="s">
        <v>26</v>
      </c>
      <c r="B24" s="18"/>
      <c r="C24" s="18"/>
      <c r="D24" s="18"/>
      <c r="E24" s="18"/>
      <c r="F24" s="18"/>
      <c r="G24" s="18"/>
      <c r="H24" s="18"/>
      <c r="I24" s="18"/>
      <c r="J24" s="18"/>
    </row>
    <row r="25" spans="1:10" ht="30">
      <c r="A25" s="2" t="s">
        <v>27</v>
      </c>
      <c r="B25" s="2" t="s">
        <v>28</v>
      </c>
      <c r="C25" s="2" t="s">
        <v>29</v>
      </c>
      <c r="D25" s="2" t="s">
        <v>30</v>
      </c>
      <c r="E25" s="2" t="s">
        <v>31</v>
      </c>
      <c r="F25" s="2" t="s">
        <v>32</v>
      </c>
      <c r="G25" s="2" t="s">
        <v>33</v>
      </c>
    </row>
    <row r="26" spans="1:10">
      <c r="A26" t="str">
        <f>'Operator Economics'!A12</f>
        <v>Local / Community Operators</v>
      </c>
      <c r="B26" s="7">
        <f>'Operator Economics'!C12</f>
        <v>40000</v>
      </c>
      <c r="C26" s="7">
        <f>'Operator Economics'!D12</f>
        <v>7564.1025641025626</v>
      </c>
      <c r="D26" s="7">
        <f>'Operator Economics'!E12</f>
        <v>2500</v>
      </c>
      <c r="E26" s="7">
        <f>'Operator Economics'!F12</f>
        <v>2000</v>
      </c>
      <c r="F26" s="7">
        <f>'Operator Economics'!G12</f>
        <v>4500</v>
      </c>
      <c r="G26">
        <f>'Operator Economics'!B12</f>
        <v>5</v>
      </c>
    </row>
    <row r="27" spans="1:10">
      <c r="A27" t="str">
        <f>'Operator Economics'!A13</f>
        <v>Vacation / Hospitality Operators</v>
      </c>
      <c r="B27" s="7">
        <f>'Operator Economics'!C13</f>
        <v>45000</v>
      </c>
      <c r="C27" s="7">
        <f>'Operator Economics'!D13</f>
        <v>9086.5384615384646</v>
      </c>
      <c r="D27" s="7">
        <f>'Operator Economics'!E13</f>
        <v>1500</v>
      </c>
      <c r="E27" s="7">
        <f>'Operator Economics'!F13</f>
        <v>2250</v>
      </c>
      <c r="F27" s="7">
        <f>'Operator Economics'!G13</f>
        <v>3750</v>
      </c>
      <c r="G27">
        <f>'Operator Economics'!B13</f>
        <v>3</v>
      </c>
    </row>
    <row r="28" spans="1:10">
      <c r="A28" t="str">
        <f>'Operator Economics'!A14</f>
        <v>Business / Specialty Operators</v>
      </c>
      <c r="B28" s="7">
        <f>'Operator Economics'!C14</f>
        <v>15000</v>
      </c>
      <c r="C28" s="7">
        <f>'Operator Economics'!D14</f>
        <v>2788.4615384615386</v>
      </c>
      <c r="D28" s="7">
        <f>'Operator Economics'!E14</f>
        <v>1000</v>
      </c>
      <c r="E28" s="7">
        <f>'Operator Economics'!F14</f>
        <v>750</v>
      </c>
      <c r="F28" s="7">
        <f>'Operator Economics'!G14</f>
        <v>1750</v>
      </c>
      <c r="G28">
        <f>'Operator Economics'!B14</f>
        <v>2</v>
      </c>
    </row>
    <row r="29" spans="1:10" ht="15">
      <c r="A29" s="4" t="s">
        <v>34</v>
      </c>
      <c r="B29" s="8">
        <f>'Operator Economics'!C15</f>
        <v>100000</v>
      </c>
      <c r="C29" s="8">
        <f>'Operator Economics'!D15</f>
        <v>19439.102564102566</v>
      </c>
      <c r="D29" s="8">
        <f>'Operator Economics'!E15</f>
        <v>5000</v>
      </c>
      <c r="E29" s="8">
        <f>'Operator Economics'!F15</f>
        <v>5000</v>
      </c>
      <c r="F29" s="8">
        <f>'Operator Economics'!G15</f>
        <v>10000</v>
      </c>
      <c r="G29" s="4">
        <f>'Operator Economics'!B15</f>
        <v>10</v>
      </c>
    </row>
    <row r="32" spans="1:10" ht="15">
      <c r="A32" s="18" t="s">
        <v>35</v>
      </c>
      <c r="B32" s="18"/>
      <c r="C32" s="18"/>
      <c r="D32" s="18"/>
      <c r="E32" s="18"/>
      <c r="F32" s="18"/>
      <c r="G32" s="18"/>
      <c r="H32" s="18"/>
      <c r="I32" s="18"/>
      <c r="J32" s="18"/>
    </row>
    <row r="33" spans="1:10" ht="15">
      <c r="A33" s="1" t="s">
        <v>36</v>
      </c>
      <c r="B33" s="1" t="s">
        <v>37</v>
      </c>
      <c r="D33" s="1" t="s">
        <v>38</v>
      </c>
      <c r="E33" s="1" t="s">
        <v>39</v>
      </c>
      <c r="F33" s="1" t="s">
        <v>40</v>
      </c>
      <c r="G33" s="1"/>
      <c r="H33" s="1"/>
    </row>
    <row r="34" spans="1:10">
      <c r="A34" t="s">
        <v>41</v>
      </c>
      <c r="B34" s="7">
        <f>'Sales &amp; Product Mix'!H16</f>
        <v>18600.961538461539</v>
      </c>
      <c r="D34" t="s">
        <v>42</v>
      </c>
      <c r="E34" s="9">
        <f>'Sales &amp; Product Mix'!H9</f>
        <v>0.49519999999999997</v>
      </c>
    </row>
    <row r="35" spans="1:10">
      <c r="A35" t="s">
        <v>43</v>
      </c>
      <c r="B35" s="7">
        <f>'Other Hub Income'!D4</f>
        <v>1300</v>
      </c>
      <c r="D35" t="s">
        <v>44</v>
      </c>
      <c r="E35" s="9">
        <f>'Sales &amp; Product Mix'!H23</f>
        <v>0.4325</v>
      </c>
    </row>
    <row r="36" spans="1:10">
      <c r="A36" t="s">
        <v>45</v>
      </c>
      <c r="B36" s="7">
        <f>'Operator Economics'!G15</f>
        <v>10000</v>
      </c>
      <c r="D36" t="s">
        <v>46</v>
      </c>
      <c r="E36">
        <f>'Sales &amp; Product Mix'!B23</f>
        <v>10</v>
      </c>
    </row>
    <row r="37" spans="1:10">
      <c r="A37" t="s">
        <v>47</v>
      </c>
      <c r="B37" s="7">
        <f>'Other Hub Income'!D5</f>
        <v>2400</v>
      </c>
      <c r="D37" t="s">
        <v>48</v>
      </c>
      <c r="E37" s="9">
        <f>'Sales &amp; Product Mix'!I16</f>
        <v>0.19841025641025642</v>
      </c>
    </row>
    <row r="38" spans="1:10">
      <c r="A38" t="s">
        <v>49</v>
      </c>
      <c r="B38" s="7">
        <f>'Other Hub Income'!D6</f>
        <v>2250</v>
      </c>
      <c r="D38" t="s">
        <v>50</v>
      </c>
      <c r="E38" s="9">
        <f>'Sales &amp; Product Mix'!I30</f>
        <v>0.19439102564102567</v>
      </c>
    </row>
    <row r="39" spans="1:10">
      <c r="A39" t="s">
        <v>51</v>
      </c>
      <c r="B39" s="7">
        <f>'Other Hub Income'!D7</f>
        <v>0</v>
      </c>
      <c r="D39" t="s">
        <v>52</v>
      </c>
      <c r="E39" s="9">
        <f>'Sales &amp; Product Mix'!C37</f>
        <v>0.5161290322580645</v>
      </c>
    </row>
    <row r="40" spans="1:10" ht="15">
      <c r="A40" s="4" t="s">
        <v>53</v>
      </c>
      <c r="B40" s="8">
        <f>SUM(B34:B39)</f>
        <v>34550.961538461539</v>
      </c>
      <c r="D40" t="s">
        <v>54</v>
      </c>
      <c r="E40" s="9">
        <f>SUM('Sales &amp; Product Mix'!C34:C36)</f>
        <v>0.4838709677419355</v>
      </c>
    </row>
    <row r="41" spans="1:10" ht="15">
      <c r="A41" s="3" t="s">
        <v>55</v>
      </c>
      <c r="B41" s="14">
        <f>-'Operating Expenses'!B15</f>
        <v>-24500</v>
      </c>
    </row>
    <row r="42" spans="1:10" ht="15">
      <c r="A42" s="3" t="s">
        <v>56</v>
      </c>
      <c r="B42" s="14">
        <f>B40+B41</f>
        <v>10050.961538461539</v>
      </c>
    </row>
    <row r="43" spans="1:10" ht="15">
      <c r="A43" s="3" t="s">
        <v>57</v>
      </c>
      <c r="B43" s="14">
        <f>B42*12</f>
        <v>120611.53846153847</v>
      </c>
    </row>
    <row r="46" spans="1:10">
      <c r="A46" s="19" t="s">
        <v>58</v>
      </c>
      <c r="B46" s="19"/>
      <c r="C46" s="19"/>
      <c r="D46" s="19"/>
      <c r="E46" s="19"/>
      <c r="F46" s="19"/>
      <c r="G46" s="19"/>
      <c r="H46" s="19"/>
      <c r="I46" s="19"/>
      <c r="J46" s="19"/>
    </row>
    <row r="47" spans="1:10">
      <c r="A47" s="19"/>
      <c r="B47" s="19"/>
      <c r="C47" s="19"/>
      <c r="D47" s="19"/>
      <c r="E47" s="19"/>
      <c r="F47" s="19"/>
      <c r="G47" s="19"/>
      <c r="H47" s="19"/>
      <c r="I47" s="19"/>
      <c r="J47" s="19"/>
    </row>
    <row r="48" spans="1:10">
      <c r="A48" s="19"/>
      <c r="B48" s="19"/>
      <c r="C48" s="19"/>
      <c r="D48" s="19"/>
      <c r="E48" s="19"/>
      <c r="F48" s="19"/>
      <c r="G48" s="19"/>
      <c r="H48" s="19"/>
      <c r="I48" s="19"/>
      <c r="J48" s="19"/>
    </row>
  </sheetData>
  <mergeCells count="7">
    <mergeCell ref="A32:J32"/>
    <mergeCell ref="A46:J48"/>
    <mergeCell ref="A1:J1"/>
    <mergeCell ref="A2:J2"/>
    <mergeCell ref="A8:J8"/>
    <mergeCell ref="A16:J16"/>
    <mergeCell ref="A24:J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8"/>
  <sheetViews>
    <sheetView workbookViewId="0"/>
  </sheetViews>
  <sheetFormatPr defaultRowHeight="14.25"/>
  <cols>
    <col min="1" max="1" width="32" customWidth="1"/>
    <col min="2" max="2" width="17" customWidth="1"/>
    <col min="3" max="4" width="20" customWidth="1"/>
    <col min="5" max="9" width="18" customWidth="1"/>
    <col min="10" max="10" width="25" customWidth="1"/>
  </cols>
  <sheetData>
    <row r="1" spans="1:10" ht="30" customHeight="1">
      <c r="A1" s="20" t="s">
        <v>59</v>
      </c>
      <c r="B1" s="21"/>
      <c r="C1" s="21"/>
      <c r="D1" s="21"/>
      <c r="E1" s="21"/>
      <c r="F1" s="21"/>
      <c r="G1" s="21"/>
      <c r="H1" s="21"/>
      <c r="I1" s="21"/>
      <c r="J1" s="21"/>
    </row>
    <row r="2" spans="1:10" ht="33.950000000000003" customHeight="1">
      <c r="A2" s="23" t="s">
        <v>60</v>
      </c>
      <c r="B2" s="23"/>
      <c r="C2" s="23"/>
      <c r="D2" s="23"/>
      <c r="E2" s="23"/>
      <c r="F2" s="23"/>
      <c r="G2" s="23"/>
      <c r="H2" s="23"/>
      <c r="I2" s="23"/>
      <c r="J2" s="23"/>
    </row>
    <row r="4" spans="1:10" ht="15">
      <c r="A4" s="18" t="s">
        <v>61</v>
      </c>
      <c r="B4" s="18"/>
      <c r="C4" s="18"/>
      <c r="D4" s="18"/>
      <c r="E4" s="18"/>
      <c r="F4" s="18"/>
      <c r="G4" s="18"/>
      <c r="H4" s="18"/>
      <c r="I4" s="18"/>
      <c r="J4" s="18"/>
    </row>
    <row r="5" spans="1:10" ht="42" customHeight="1">
      <c r="A5" s="2" t="s">
        <v>62</v>
      </c>
      <c r="B5" s="2" t="s">
        <v>63</v>
      </c>
      <c r="C5" s="2" t="s">
        <v>64</v>
      </c>
      <c r="D5" s="2" t="s">
        <v>65</v>
      </c>
      <c r="E5" s="2" t="s">
        <v>66</v>
      </c>
      <c r="F5" s="2" t="s">
        <v>67</v>
      </c>
      <c r="G5" s="2" t="s">
        <v>68</v>
      </c>
      <c r="H5" s="2" t="s">
        <v>22</v>
      </c>
      <c r="I5" s="2" t="s">
        <v>69</v>
      </c>
      <c r="J5" s="2" t="s">
        <v>70</v>
      </c>
    </row>
    <row r="6" spans="1:10">
      <c r="A6" t="s">
        <v>71</v>
      </c>
      <c r="B6" s="5">
        <v>300</v>
      </c>
      <c r="C6" s="6">
        <v>175</v>
      </c>
      <c r="D6" s="7">
        <f>B6*C6</f>
        <v>52500</v>
      </c>
      <c r="E6" s="9">
        <f>D6/$D$9</f>
        <v>0.56000000000000005</v>
      </c>
      <c r="F6" s="10">
        <v>0.55000000000000004</v>
      </c>
      <c r="G6" s="10">
        <v>0.2</v>
      </c>
      <c r="H6" s="10">
        <v>0.45</v>
      </c>
      <c r="I6" s="10">
        <v>0.3</v>
      </c>
      <c r="J6" s="9">
        <f>F6+H6</f>
        <v>1</v>
      </c>
    </row>
    <row r="7" spans="1:10">
      <c r="A7" t="s">
        <v>72</v>
      </c>
      <c r="B7" s="5">
        <v>150</v>
      </c>
      <c r="C7" s="6">
        <v>65</v>
      </c>
      <c r="D7" s="7">
        <f>B7*C7</f>
        <v>9750</v>
      </c>
      <c r="E7" s="9">
        <f>D7/$D$9</f>
        <v>0.104</v>
      </c>
      <c r="F7" s="10">
        <v>0.6</v>
      </c>
      <c r="G7" s="10">
        <v>0.2</v>
      </c>
      <c r="H7" s="10">
        <v>0.4</v>
      </c>
      <c r="I7" s="10">
        <v>0.3</v>
      </c>
      <c r="J7" s="9">
        <f>F7+H7</f>
        <v>1</v>
      </c>
    </row>
    <row r="8" spans="1:10">
      <c r="A8" t="s">
        <v>73</v>
      </c>
      <c r="B8" s="5">
        <v>70</v>
      </c>
      <c r="C8" s="6">
        <v>450</v>
      </c>
      <c r="D8" s="7">
        <f>B8*C8</f>
        <v>31500</v>
      </c>
      <c r="E8" s="9">
        <f>D8/$D$9</f>
        <v>0.33600000000000002</v>
      </c>
      <c r="F8" s="10">
        <v>0.4</v>
      </c>
      <c r="G8" s="10">
        <v>0.2</v>
      </c>
      <c r="H8" s="10">
        <v>0.6</v>
      </c>
      <c r="I8" s="10">
        <v>0.3</v>
      </c>
      <c r="J8" s="9">
        <f>F8+H8</f>
        <v>1</v>
      </c>
    </row>
    <row r="9" spans="1:10" ht="15">
      <c r="A9" s="4" t="s">
        <v>74</v>
      </c>
      <c r="B9" s="4"/>
      <c r="C9" s="8"/>
      <c r="D9" s="8">
        <f>SUM(D6:D8)</f>
        <v>93750</v>
      </c>
      <c r="E9" s="11">
        <f>SUM(E6:E8)</f>
        <v>1</v>
      </c>
      <c r="F9" s="11">
        <f>SUMPRODUCT(D6:D8,F6:F8)/D9</f>
        <v>0.50480000000000003</v>
      </c>
      <c r="G9" s="11"/>
      <c r="H9" s="11">
        <f>SUMPRODUCT(D6:D8,H6:H8)/D9</f>
        <v>0.49519999999999997</v>
      </c>
      <c r="I9" s="11"/>
      <c r="J9" s="11">
        <f>F9+H9</f>
        <v>1</v>
      </c>
    </row>
    <row r="11" spans="1:10" ht="15">
      <c r="A11" s="18" t="s">
        <v>75</v>
      </c>
      <c r="B11" s="18"/>
      <c r="C11" s="18"/>
      <c r="D11" s="18"/>
      <c r="E11" s="18"/>
      <c r="F11" s="18"/>
      <c r="G11" s="18"/>
      <c r="H11" s="18"/>
      <c r="I11" s="18"/>
      <c r="J11" s="18"/>
    </row>
    <row r="12" spans="1:10" ht="42" customHeight="1">
      <c r="A12" s="2" t="s">
        <v>62</v>
      </c>
      <c r="B12" s="2" t="s">
        <v>76</v>
      </c>
      <c r="C12" s="2" t="s">
        <v>77</v>
      </c>
      <c r="D12" s="2" t="s">
        <v>78</v>
      </c>
      <c r="E12" s="2" t="s">
        <v>79</v>
      </c>
      <c r="F12" s="2" t="s">
        <v>80</v>
      </c>
      <c r="G12" s="2" t="s">
        <v>81</v>
      </c>
      <c r="H12" s="2" t="s">
        <v>82</v>
      </c>
      <c r="I12" s="2" t="s">
        <v>83</v>
      </c>
      <c r="J12" s="2" t="s">
        <v>84</v>
      </c>
    </row>
    <row r="13" spans="1:10">
      <c r="A13" t="str">
        <f>A6</f>
        <v>Online / Pickup</v>
      </c>
      <c r="B13" s="7">
        <f>D6*F6</f>
        <v>28875.000000000004</v>
      </c>
      <c r="C13" s="7">
        <f>B13/(1+G6)</f>
        <v>24062.500000000004</v>
      </c>
      <c r="D13" s="7">
        <f>B13-C13</f>
        <v>4812.5</v>
      </c>
      <c r="E13" s="7">
        <f>D6*H6</f>
        <v>23625</v>
      </c>
      <c r="F13" s="7">
        <f>E13/(1+I6)</f>
        <v>18173.076923076922</v>
      </c>
      <c r="G13" s="7">
        <f>E13-F13</f>
        <v>5451.923076923078</v>
      </c>
      <c r="H13" s="7">
        <f>D13+G13</f>
        <v>10264.423076923078</v>
      </c>
      <c r="I13" s="9">
        <f>H13/D6</f>
        <v>0.19551282051282054</v>
      </c>
    </row>
    <row r="14" spans="1:10">
      <c r="A14" t="str">
        <f>A7</f>
        <v>Walk-In</v>
      </c>
      <c r="B14" s="7">
        <f>D7*F7</f>
        <v>5850</v>
      </c>
      <c r="C14" s="7">
        <f>B14/(1+G7)</f>
        <v>4875</v>
      </c>
      <c r="D14" s="7">
        <f>B14-C14</f>
        <v>975</v>
      </c>
      <c r="E14" s="7">
        <f>D7*H7</f>
        <v>3900</v>
      </c>
      <c r="F14" s="7">
        <f>E14/(1+I7)</f>
        <v>3000</v>
      </c>
      <c r="G14" s="7">
        <f>E14-F14</f>
        <v>900</v>
      </c>
      <c r="H14" s="7">
        <f>D14+G14</f>
        <v>1875</v>
      </c>
      <c r="I14" s="9">
        <f>H14/D7</f>
        <v>0.19230769230769232</v>
      </c>
    </row>
    <row r="15" spans="1:10">
      <c r="A15" t="str">
        <f>A8</f>
        <v>Vacation / Destination</v>
      </c>
      <c r="B15" s="7">
        <f>D8*F8</f>
        <v>12600</v>
      </c>
      <c r="C15" s="7">
        <f>B15/(1+G8)</f>
        <v>10500</v>
      </c>
      <c r="D15" s="7">
        <f>B15-C15</f>
        <v>2100</v>
      </c>
      <c r="E15" s="7">
        <f>D8*H8</f>
        <v>18900</v>
      </c>
      <c r="F15" s="7">
        <f>E15/(1+I8)</f>
        <v>14538.461538461537</v>
      </c>
      <c r="G15" s="7">
        <f>E15-F15</f>
        <v>4361.5384615384628</v>
      </c>
      <c r="H15" s="7">
        <f>D15+G15</f>
        <v>6461.5384615384628</v>
      </c>
      <c r="I15" s="9">
        <f>H15/D8</f>
        <v>0.20512820512820518</v>
      </c>
    </row>
    <row r="16" spans="1:10" ht="15">
      <c r="A16" s="4" t="s">
        <v>85</v>
      </c>
      <c r="B16" s="8">
        <f t="shared" ref="B16:H16" si="0">SUM(B13:B15)</f>
        <v>47325</v>
      </c>
      <c r="C16" s="8">
        <f t="shared" si="0"/>
        <v>39437.5</v>
      </c>
      <c r="D16" s="8">
        <f t="shared" si="0"/>
        <v>7887.5</v>
      </c>
      <c r="E16" s="8">
        <f t="shared" si="0"/>
        <v>46425</v>
      </c>
      <c r="F16" s="8">
        <f t="shared" si="0"/>
        <v>35711.538461538461</v>
      </c>
      <c r="G16" s="8">
        <f t="shared" si="0"/>
        <v>10713.461538461541</v>
      </c>
      <c r="H16" s="8">
        <f t="shared" si="0"/>
        <v>18600.961538461539</v>
      </c>
      <c r="I16" s="11">
        <f>H16/D9</f>
        <v>0.19841025641025642</v>
      </c>
    </row>
    <row r="18" spans="1:10" ht="15">
      <c r="A18" s="18" t="s">
        <v>86</v>
      </c>
      <c r="B18" s="18"/>
      <c r="C18" s="18"/>
      <c r="D18" s="18"/>
      <c r="E18" s="18"/>
      <c r="F18" s="18"/>
      <c r="G18" s="18"/>
      <c r="H18" s="18"/>
      <c r="I18" s="18"/>
      <c r="J18" s="18"/>
    </row>
    <row r="19" spans="1:10" ht="42" customHeight="1">
      <c r="A19" s="2" t="s">
        <v>87</v>
      </c>
      <c r="B19" s="2" t="s">
        <v>33</v>
      </c>
      <c r="C19" s="2" t="s">
        <v>88</v>
      </c>
      <c r="D19" s="2" t="s">
        <v>89</v>
      </c>
      <c r="E19" s="2" t="s">
        <v>90</v>
      </c>
      <c r="F19" s="2" t="s">
        <v>67</v>
      </c>
      <c r="G19" s="2" t="s">
        <v>68</v>
      </c>
      <c r="H19" s="2" t="s">
        <v>22</v>
      </c>
      <c r="I19" s="2" t="s">
        <v>69</v>
      </c>
      <c r="J19" s="2" t="s">
        <v>70</v>
      </c>
    </row>
    <row r="20" spans="1:10">
      <c r="A20" t="s">
        <v>91</v>
      </c>
      <c r="B20" s="5">
        <v>5</v>
      </c>
      <c r="C20" s="6">
        <v>8000</v>
      </c>
      <c r="D20" s="7">
        <f>B20*C20</f>
        <v>40000</v>
      </c>
      <c r="E20" s="9">
        <f>D20/$D$23</f>
        <v>0.4</v>
      </c>
      <c r="F20" s="10">
        <v>0.65</v>
      </c>
      <c r="G20" s="10">
        <v>0.2</v>
      </c>
      <c r="H20" s="10">
        <v>0.35</v>
      </c>
      <c r="I20" s="10">
        <v>0.3</v>
      </c>
      <c r="J20" s="9">
        <f>F20+H20</f>
        <v>1</v>
      </c>
    </row>
    <row r="21" spans="1:10">
      <c r="A21" t="s">
        <v>92</v>
      </c>
      <c r="B21" s="5">
        <v>3</v>
      </c>
      <c r="C21" s="6">
        <v>15000</v>
      </c>
      <c r="D21" s="7">
        <f>B21*C21</f>
        <v>45000</v>
      </c>
      <c r="E21" s="9">
        <f>D21/$D$23</f>
        <v>0.45</v>
      </c>
      <c r="F21" s="10">
        <v>0.45</v>
      </c>
      <c r="G21" s="10">
        <v>0.2</v>
      </c>
      <c r="H21" s="10">
        <v>0.55000000000000004</v>
      </c>
      <c r="I21" s="10">
        <v>0.3</v>
      </c>
      <c r="J21" s="9">
        <f>F21+H21</f>
        <v>1</v>
      </c>
    </row>
    <row r="22" spans="1:10">
      <c r="A22" t="s">
        <v>93</v>
      </c>
      <c r="B22" s="5">
        <v>2</v>
      </c>
      <c r="C22" s="6">
        <v>7500</v>
      </c>
      <c r="D22" s="7">
        <f>B22*C22</f>
        <v>15000</v>
      </c>
      <c r="E22" s="9">
        <f>D22/$D$23</f>
        <v>0.15</v>
      </c>
      <c r="F22" s="10">
        <v>0.7</v>
      </c>
      <c r="G22" s="10">
        <v>0.2</v>
      </c>
      <c r="H22" s="10">
        <v>0.3</v>
      </c>
      <c r="I22" s="10">
        <v>0.3</v>
      </c>
      <c r="J22" s="9">
        <f>F22+H22</f>
        <v>1</v>
      </c>
    </row>
    <row r="23" spans="1:10" ht="15">
      <c r="A23" s="4" t="s">
        <v>94</v>
      </c>
      <c r="B23" s="4">
        <f>SUM(B20:B22)</f>
        <v>10</v>
      </c>
      <c r="C23" s="8"/>
      <c r="D23" s="8">
        <f>SUM(D20:D22)</f>
        <v>100000</v>
      </c>
      <c r="E23" s="11">
        <f>SUM(E20:E22)</f>
        <v>1</v>
      </c>
      <c r="F23" s="11">
        <f>SUMPRODUCT(D20:D22,F20:F22)/D23</f>
        <v>0.5675</v>
      </c>
      <c r="G23" s="11"/>
      <c r="H23" s="11">
        <f>SUMPRODUCT(D20:D22,H20:H22)/D23</f>
        <v>0.4325</v>
      </c>
      <c r="I23" s="11"/>
      <c r="J23" s="11">
        <f>F23+H23</f>
        <v>1</v>
      </c>
    </row>
    <row r="25" spans="1:10" ht="15">
      <c r="A25" s="18" t="s">
        <v>95</v>
      </c>
      <c r="B25" s="18"/>
      <c r="C25" s="18"/>
      <c r="D25" s="18"/>
      <c r="E25" s="18"/>
      <c r="F25" s="18"/>
      <c r="G25" s="18"/>
      <c r="H25" s="18"/>
      <c r="I25" s="18"/>
      <c r="J25" s="18"/>
    </row>
    <row r="26" spans="1:10" ht="42" customHeight="1">
      <c r="A26" s="2" t="s">
        <v>27</v>
      </c>
      <c r="B26" s="2" t="s">
        <v>76</v>
      </c>
      <c r="C26" s="2" t="s">
        <v>77</v>
      </c>
      <c r="D26" s="2" t="s">
        <v>78</v>
      </c>
      <c r="E26" s="2" t="s">
        <v>79</v>
      </c>
      <c r="F26" s="2" t="s">
        <v>80</v>
      </c>
      <c r="G26" s="2" t="s">
        <v>81</v>
      </c>
      <c r="H26" s="2" t="s">
        <v>29</v>
      </c>
      <c r="I26" s="2" t="s">
        <v>96</v>
      </c>
      <c r="J26" s="2" t="s">
        <v>97</v>
      </c>
    </row>
    <row r="27" spans="1:10">
      <c r="A27" t="str">
        <f>A20</f>
        <v>Local / Community Operators</v>
      </c>
      <c r="B27" s="7">
        <f>D20*F20</f>
        <v>26000</v>
      </c>
      <c r="C27" s="7">
        <f>B27/(1+G20)</f>
        <v>21666.666666666668</v>
      </c>
      <c r="D27" s="7">
        <f>B27-C27</f>
        <v>4333.3333333333321</v>
      </c>
      <c r="E27" s="7">
        <f>D20*H20</f>
        <v>14000</v>
      </c>
      <c r="F27" s="7">
        <f>E27/(1+I20)</f>
        <v>10769.23076923077</v>
      </c>
      <c r="G27" s="7">
        <f>E27-F27</f>
        <v>3230.7692307692305</v>
      </c>
      <c r="H27" s="7">
        <f>D27+G27</f>
        <v>7564.1025641025626</v>
      </c>
      <c r="I27" s="9">
        <f>H27/D20</f>
        <v>0.18910256410256407</v>
      </c>
    </row>
    <row r="28" spans="1:10">
      <c r="A28" t="str">
        <f>A21</f>
        <v>Vacation / Hospitality Operators</v>
      </c>
      <c r="B28" s="7">
        <f>D21*F21</f>
        <v>20250</v>
      </c>
      <c r="C28" s="7">
        <f>B28/(1+G21)</f>
        <v>16875</v>
      </c>
      <c r="D28" s="7">
        <f>B28-C28</f>
        <v>3375</v>
      </c>
      <c r="E28" s="7">
        <f>D21*H21</f>
        <v>24750.000000000004</v>
      </c>
      <c r="F28" s="7">
        <f>E28/(1+I21)</f>
        <v>19038.461538461539</v>
      </c>
      <c r="G28" s="7">
        <f>E28-F28</f>
        <v>5711.5384615384646</v>
      </c>
      <c r="H28" s="7">
        <f>D28+G28</f>
        <v>9086.5384615384646</v>
      </c>
      <c r="I28" s="9">
        <f>H28/D21</f>
        <v>0.20192307692307698</v>
      </c>
    </row>
    <row r="29" spans="1:10">
      <c r="A29" t="str">
        <f>A22</f>
        <v>Business / Specialty Operators</v>
      </c>
      <c r="B29" s="7">
        <f>D22*F22</f>
        <v>10500</v>
      </c>
      <c r="C29" s="7">
        <f>B29/(1+G22)</f>
        <v>8750</v>
      </c>
      <c r="D29" s="7">
        <f>B29-C29</f>
        <v>1750</v>
      </c>
      <c r="E29" s="7">
        <f>D22*H22</f>
        <v>4500</v>
      </c>
      <c r="F29" s="7">
        <f>E29/(1+I22)</f>
        <v>3461.5384615384614</v>
      </c>
      <c r="G29" s="7">
        <f>E29-F29</f>
        <v>1038.4615384615386</v>
      </c>
      <c r="H29" s="7">
        <f>D29+G29</f>
        <v>2788.4615384615386</v>
      </c>
      <c r="I29" s="9">
        <f>H29/D22</f>
        <v>0.1858974358974359</v>
      </c>
    </row>
    <row r="30" spans="1:10" ht="15">
      <c r="A30" s="4" t="s">
        <v>98</v>
      </c>
      <c r="B30" s="8">
        <f t="shared" ref="B30:H30" si="1">SUM(B27:B29)</f>
        <v>56750</v>
      </c>
      <c r="C30" s="8">
        <f t="shared" si="1"/>
        <v>47291.666666666672</v>
      </c>
      <c r="D30" s="8">
        <f t="shared" si="1"/>
        <v>9458.3333333333321</v>
      </c>
      <c r="E30" s="8">
        <f t="shared" si="1"/>
        <v>43250</v>
      </c>
      <c r="F30" s="8">
        <f t="shared" si="1"/>
        <v>33269.230769230773</v>
      </c>
      <c r="G30" s="8">
        <f t="shared" si="1"/>
        <v>9980.7692307692341</v>
      </c>
      <c r="H30" s="8">
        <f t="shared" si="1"/>
        <v>19439.102564102566</v>
      </c>
      <c r="I30" s="11">
        <f>H30/D23</f>
        <v>0.19439102564102567</v>
      </c>
    </row>
    <row r="32" spans="1:10" ht="15">
      <c r="A32" s="18" t="s">
        <v>99</v>
      </c>
      <c r="B32" s="18"/>
      <c r="C32" s="18"/>
      <c r="D32" s="18"/>
      <c r="E32" s="18"/>
      <c r="F32" s="18"/>
      <c r="G32" s="18"/>
      <c r="H32" s="18"/>
      <c r="I32" s="18"/>
      <c r="J32" s="18"/>
    </row>
    <row r="33" spans="1:4" ht="15">
      <c r="A33" s="1" t="s">
        <v>100</v>
      </c>
      <c r="B33" s="1" t="s">
        <v>65</v>
      </c>
      <c r="C33" s="1" t="s">
        <v>10</v>
      </c>
      <c r="D33" s="1" t="s">
        <v>101</v>
      </c>
    </row>
    <row r="34" spans="1:4">
      <c r="A34" t="s">
        <v>102</v>
      </c>
      <c r="B34" s="7">
        <f>D6</f>
        <v>52500</v>
      </c>
      <c r="C34" s="9">
        <f>B34/$B$38</f>
        <v>0.2709677419354839</v>
      </c>
      <c r="D34" t="s">
        <v>103</v>
      </c>
    </row>
    <row r="35" spans="1:4">
      <c r="A35" t="s">
        <v>104</v>
      </c>
      <c r="B35" s="7">
        <f>D7</f>
        <v>9750</v>
      </c>
      <c r="C35" s="9">
        <f>B35/$B$38</f>
        <v>5.0322580645161291E-2</v>
      </c>
      <c r="D35" t="s">
        <v>103</v>
      </c>
    </row>
    <row r="36" spans="1:4">
      <c r="A36" t="s">
        <v>105</v>
      </c>
      <c r="B36" s="7">
        <f>D8</f>
        <v>31500</v>
      </c>
      <c r="C36" s="9">
        <f>B36/$B$38</f>
        <v>0.16258064516129031</v>
      </c>
      <c r="D36" t="s">
        <v>103</v>
      </c>
    </row>
    <row r="37" spans="1:4">
      <c r="A37" t="s">
        <v>106</v>
      </c>
      <c r="B37" s="7">
        <f>D23</f>
        <v>100000</v>
      </c>
      <c r="C37" s="9">
        <f>B37/$B$38</f>
        <v>0.5161290322580645</v>
      </c>
      <c r="D37" t="s">
        <v>107</v>
      </c>
    </row>
    <row r="38" spans="1:4" ht="15">
      <c r="A38" s="4" t="s">
        <v>2</v>
      </c>
      <c r="B38" s="8">
        <f>SUM(B34:B37)</f>
        <v>193750</v>
      </c>
      <c r="C38" s="11">
        <f>SUM(C34:C37)</f>
        <v>1</v>
      </c>
    </row>
  </sheetData>
  <mergeCells count="7">
    <mergeCell ref="A25:J25"/>
    <mergeCell ref="A32:J32"/>
    <mergeCell ref="A1:J1"/>
    <mergeCell ref="A2:J2"/>
    <mergeCell ref="A4:J4"/>
    <mergeCell ref="A11:J11"/>
    <mergeCell ref="A18:J18"/>
  </mergeCells>
  <conditionalFormatting sqref="J6:J8">
    <cfRule type="expression" dxfId="1" priority="1">
      <formula>ABS(J6-1)&gt;0.0001</formula>
    </cfRule>
  </conditionalFormatting>
  <conditionalFormatting sqref="J20:J22">
    <cfRule type="expression" dxfId="0" priority="2">
      <formula>ABS(J20-1)&gt;0.0001</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5"/>
  <sheetViews>
    <sheetView workbookViewId="0"/>
  </sheetViews>
  <sheetFormatPr defaultRowHeight="14.25"/>
  <cols>
    <col min="1" max="1" width="48.5" customWidth="1"/>
    <col min="2" max="2" width="12" customWidth="1"/>
    <col min="3" max="3" width="30.875" customWidth="1"/>
    <col min="4" max="4" width="20" customWidth="1"/>
    <col min="5" max="5" width="18" customWidth="1"/>
    <col min="6" max="6" width="24.75" customWidth="1"/>
    <col min="7" max="7" width="30.75" customWidth="1"/>
    <col min="8" max="8" width="41.5" customWidth="1"/>
  </cols>
  <sheetData>
    <row r="1" spans="1:8" ht="30" customHeight="1">
      <c r="A1" s="20" t="s">
        <v>108</v>
      </c>
      <c r="B1" s="21"/>
      <c r="C1" s="21"/>
      <c r="D1" s="21"/>
      <c r="E1" s="21"/>
      <c r="F1" s="21"/>
      <c r="G1" s="21"/>
      <c r="H1" s="21"/>
    </row>
    <row r="2" spans="1:8">
      <c r="A2" s="23" t="s">
        <v>109</v>
      </c>
      <c r="B2" s="23"/>
      <c r="C2" s="23"/>
      <c r="D2" s="23"/>
      <c r="E2" s="23"/>
      <c r="F2" s="23"/>
      <c r="G2" s="23"/>
      <c r="H2" s="23"/>
    </row>
    <row r="4" spans="1:8" ht="15">
      <c r="A4" s="18" t="s">
        <v>110</v>
      </c>
      <c r="B4" s="18"/>
      <c r="C4" s="18"/>
      <c r="D4" s="18"/>
      <c r="E4" s="18"/>
      <c r="F4" s="18"/>
      <c r="G4" s="18"/>
      <c r="H4" s="18"/>
    </row>
    <row r="5" spans="1:8" ht="15">
      <c r="A5" s="1" t="s">
        <v>111</v>
      </c>
      <c r="B5" s="1" t="s">
        <v>39</v>
      </c>
      <c r="C5" s="1" t="s">
        <v>112</v>
      </c>
      <c r="D5" s="1" t="s">
        <v>113</v>
      </c>
    </row>
    <row r="6" spans="1:8">
      <c r="A6" t="s">
        <v>114</v>
      </c>
      <c r="B6" s="6">
        <v>500</v>
      </c>
      <c r="C6" t="s">
        <v>115</v>
      </c>
      <c r="D6" t="s">
        <v>116</v>
      </c>
    </row>
    <row r="7" spans="1:8">
      <c r="A7" t="s">
        <v>117</v>
      </c>
      <c r="B7" s="10">
        <v>0.05</v>
      </c>
      <c r="C7" t="s">
        <v>118</v>
      </c>
      <c r="D7" t="s">
        <v>116</v>
      </c>
    </row>
    <row r="8" spans="1:8">
      <c r="A8" t="s">
        <v>119</v>
      </c>
      <c r="B8" s="6">
        <v>0</v>
      </c>
      <c r="C8" t="s">
        <v>120</v>
      </c>
      <c r="D8" t="s">
        <v>121</v>
      </c>
    </row>
    <row r="10" spans="1:8" ht="15">
      <c r="A10" s="18" t="s">
        <v>122</v>
      </c>
      <c r="B10" s="18"/>
      <c r="C10" s="18"/>
      <c r="D10" s="18"/>
      <c r="E10" s="18"/>
      <c r="F10" s="18"/>
      <c r="G10" s="18"/>
      <c r="H10" s="18"/>
    </row>
    <row r="11" spans="1:8" ht="42" customHeight="1">
      <c r="A11" s="2" t="s">
        <v>27</v>
      </c>
      <c r="B11" s="2" t="s">
        <v>33</v>
      </c>
      <c r="C11" s="2" t="s">
        <v>123</v>
      </c>
      <c r="D11" s="2" t="s">
        <v>23</v>
      </c>
      <c r="E11" s="2" t="s">
        <v>124</v>
      </c>
      <c r="F11" s="2" t="s">
        <v>125</v>
      </c>
      <c r="G11" s="2" t="s">
        <v>126</v>
      </c>
      <c r="H11" s="2" t="s">
        <v>127</v>
      </c>
    </row>
    <row r="12" spans="1:8">
      <c r="A12" t="str">
        <f>'Sales &amp; Product Mix'!A20</f>
        <v>Local / Community Operators</v>
      </c>
      <c r="B12">
        <f>'Sales &amp; Product Mix'!B20</f>
        <v>5</v>
      </c>
      <c r="C12" s="7">
        <f>'Sales &amp; Product Mix'!D20</f>
        <v>40000</v>
      </c>
      <c r="D12" s="7">
        <f>'Sales &amp; Product Mix'!H27</f>
        <v>7564.1025641025626</v>
      </c>
      <c r="E12" s="7">
        <f>B12*$B$6</f>
        <v>2500</v>
      </c>
      <c r="F12" s="7">
        <f>C12*$B$7</f>
        <v>2000</v>
      </c>
      <c r="G12" s="7">
        <f>E12+F12</f>
        <v>4500</v>
      </c>
      <c r="H12" t="s">
        <v>128</v>
      </c>
    </row>
    <row r="13" spans="1:8">
      <c r="A13" t="str">
        <f>'Sales &amp; Product Mix'!A21</f>
        <v>Vacation / Hospitality Operators</v>
      </c>
      <c r="B13">
        <f>'Sales &amp; Product Mix'!B21</f>
        <v>3</v>
      </c>
      <c r="C13" s="7">
        <f>'Sales &amp; Product Mix'!D21</f>
        <v>45000</v>
      </c>
      <c r="D13" s="7">
        <f>'Sales &amp; Product Mix'!H28</f>
        <v>9086.5384615384646</v>
      </c>
      <c r="E13" s="7">
        <f>B13*$B$6</f>
        <v>1500</v>
      </c>
      <c r="F13" s="7">
        <f>C13*$B$7</f>
        <v>2250</v>
      </c>
      <c r="G13" s="7">
        <f>E13+F13</f>
        <v>3750</v>
      </c>
      <c r="H13" t="s">
        <v>128</v>
      </c>
    </row>
    <row r="14" spans="1:8">
      <c r="A14" t="str">
        <f>'Sales &amp; Product Mix'!A22</f>
        <v>Business / Specialty Operators</v>
      </c>
      <c r="B14">
        <f>'Sales &amp; Product Mix'!B22</f>
        <v>2</v>
      </c>
      <c r="C14" s="7">
        <f>'Sales &amp; Product Mix'!D22</f>
        <v>15000</v>
      </c>
      <c r="D14" s="7">
        <f>'Sales &amp; Product Mix'!H29</f>
        <v>2788.4615384615386</v>
      </c>
      <c r="E14" s="7">
        <f>B14*$B$6</f>
        <v>1000</v>
      </c>
      <c r="F14" s="7">
        <f>C14*$B$7</f>
        <v>750</v>
      </c>
      <c r="G14" s="7">
        <f>E14+F14</f>
        <v>1750</v>
      </c>
      <c r="H14" t="s">
        <v>128</v>
      </c>
    </row>
    <row r="15" spans="1:8" ht="15">
      <c r="A15" s="4" t="s">
        <v>129</v>
      </c>
      <c r="B15" s="4">
        <f t="shared" ref="B15:G15" si="0">SUM(B12:B14)</f>
        <v>10</v>
      </c>
      <c r="C15" s="8">
        <f t="shared" si="0"/>
        <v>100000</v>
      </c>
      <c r="D15" s="8">
        <f t="shared" si="0"/>
        <v>19439.102564102566</v>
      </c>
      <c r="E15" s="8">
        <f t="shared" si="0"/>
        <v>5000</v>
      </c>
      <c r="F15" s="8">
        <f t="shared" si="0"/>
        <v>5000</v>
      </c>
      <c r="G15" s="8">
        <f t="shared" si="0"/>
        <v>10000</v>
      </c>
    </row>
  </sheetData>
  <mergeCells count="4">
    <mergeCell ref="A1:H1"/>
    <mergeCell ref="A2:H2"/>
    <mergeCell ref="A4:H4"/>
    <mergeCell ref="A10:H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
  <sheetViews>
    <sheetView workbookViewId="0"/>
  </sheetViews>
  <sheetFormatPr defaultRowHeight="14.25"/>
  <cols>
    <col min="1" max="1" width="36" customWidth="1"/>
    <col min="2" max="3" width="16" customWidth="1"/>
    <col min="4" max="4" width="18" customWidth="1"/>
    <col min="5" max="5" width="22" customWidth="1"/>
    <col min="6" max="6" width="44" customWidth="1"/>
  </cols>
  <sheetData>
    <row r="1" spans="1:6" ht="30" customHeight="1">
      <c r="A1" s="20" t="s">
        <v>130</v>
      </c>
      <c r="B1" s="21"/>
      <c r="C1" s="21"/>
      <c r="D1" s="21"/>
      <c r="E1" s="21"/>
      <c r="F1" s="21"/>
    </row>
    <row r="3" spans="1:6" ht="15">
      <c r="A3" s="2" t="s">
        <v>131</v>
      </c>
      <c r="B3" s="2" t="s">
        <v>132</v>
      </c>
      <c r="C3" s="2" t="s">
        <v>133</v>
      </c>
      <c r="D3" s="2" t="s">
        <v>134</v>
      </c>
      <c r="E3" s="2" t="s">
        <v>135</v>
      </c>
      <c r="F3" s="2" t="s">
        <v>84</v>
      </c>
    </row>
    <row r="4" spans="1:6">
      <c r="A4" t="s">
        <v>43</v>
      </c>
      <c r="B4" s="5">
        <v>20</v>
      </c>
      <c r="C4" s="6">
        <v>65</v>
      </c>
      <c r="D4" s="7">
        <f>B4*C4</f>
        <v>1300</v>
      </c>
      <c r="E4" t="s">
        <v>136</v>
      </c>
      <c r="F4" t="s">
        <v>137</v>
      </c>
    </row>
    <row r="5" spans="1:6">
      <c r="A5" t="s">
        <v>138</v>
      </c>
      <c r="B5" s="5">
        <v>8</v>
      </c>
      <c r="C5" s="6">
        <v>300</v>
      </c>
      <c r="D5" s="7">
        <f>B5*C5</f>
        <v>2400</v>
      </c>
      <c r="E5" t="s">
        <v>136</v>
      </c>
      <c r="F5" t="s">
        <v>139</v>
      </c>
    </row>
    <row r="6" spans="1:6">
      <c r="A6" t="s">
        <v>49</v>
      </c>
      <c r="B6" s="10">
        <v>0.25</v>
      </c>
      <c r="C6" s="6">
        <v>9000</v>
      </c>
      <c r="D6" s="7">
        <f>B6*C6</f>
        <v>2250</v>
      </c>
      <c r="E6" t="s">
        <v>140</v>
      </c>
      <c r="F6" t="s">
        <v>141</v>
      </c>
    </row>
    <row r="7" spans="1:6">
      <c r="A7" t="s">
        <v>51</v>
      </c>
      <c r="B7" s="5">
        <v>1</v>
      </c>
      <c r="C7" s="6">
        <v>0</v>
      </c>
      <c r="D7" s="7">
        <f>B7*C7</f>
        <v>0</v>
      </c>
      <c r="E7" t="s">
        <v>142</v>
      </c>
      <c r="F7" t="s">
        <v>143</v>
      </c>
    </row>
    <row r="8" spans="1:6" ht="15">
      <c r="A8" s="4" t="s">
        <v>144</v>
      </c>
      <c r="B8" s="4"/>
      <c r="C8" s="4"/>
      <c r="D8" s="8">
        <f>SUM(D4:D7)</f>
        <v>5950</v>
      </c>
    </row>
  </sheetData>
  <mergeCells count="1">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5"/>
  <sheetViews>
    <sheetView workbookViewId="0"/>
  </sheetViews>
  <sheetFormatPr defaultRowHeight="14.25"/>
  <cols>
    <col min="1" max="1" width="38" customWidth="1"/>
    <col min="2" max="2" width="18" customWidth="1"/>
    <col min="3" max="3" width="22" customWidth="1"/>
    <col min="4" max="4" width="44" customWidth="1"/>
    <col min="5" max="5" width="22" customWidth="1"/>
  </cols>
  <sheetData>
    <row r="1" spans="1:5" ht="30" customHeight="1">
      <c r="A1" s="20" t="s">
        <v>145</v>
      </c>
      <c r="B1" s="21"/>
      <c r="C1" s="21"/>
      <c r="D1" s="21"/>
      <c r="E1" s="21"/>
    </row>
    <row r="3" spans="1:5" ht="30">
      <c r="A3" s="2" t="s">
        <v>146</v>
      </c>
      <c r="B3" s="2" t="s">
        <v>37</v>
      </c>
      <c r="C3" s="2" t="s">
        <v>135</v>
      </c>
      <c r="D3" s="2" t="s">
        <v>112</v>
      </c>
      <c r="E3" s="2" t="s">
        <v>147</v>
      </c>
    </row>
    <row r="4" spans="1:5">
      <c r="A4" t="s">
        <v>214</v>
      </c>
      <c r="B4" s="6">
        <v>9000</v>
      </c>
      <c r="C4" t="s">
        <v>148</v>
      </c>
      <c r="D4" t="s">
        <v>149</v>
      </c>
      <c r="E4" t="s">
        <v>13</v>
      </c>
    </row>
    <row r="5" spans="1:5">
      <c r="A5" t="s">
        <v>150</v>
      </c>
      <c r="B5" s="6">
        <v>8500</v>
      </c>
      <c r="C5" t="s">
        <v>136</v>
      </c>
      <c r="D5" t="s">
        <v>151</v>
      </c>
      <c r="E5" t="s">
        <v>13</v>
      </c>
    </row>
    <row r="6" spans="1:5">
      <c r="A6" t="s">
        <v>152</v>
      </c>
      <c r="B6" s="6">
        <v>2500</v>
      </c>
      <c r="C6" t="s">
        <v>136</v>
      </c>
      <c r="D6" t="s">
        <v>153</v>
      </c>
      <c r="E6" t="s">
        <v>13</v>
      </c>
    </row>
    <row r="7" spans="1:5">
      <c r="A7" t="s">
        <v>154</v>
      </c>
      <c r="B7" s="6">
        <v>1000</v>
      </c>
      <c r="C7" t="s">
        <v>136</v>
      </c>
      <c r="D7" t="s">
        <v>155</v>
      </c>
      <c r="E7" t="s">
        <v>13</v>
      </c>
    </row>
    <row r="8" spans="1:5">
      <c r="A8" t="s">
        <v>156</v>
      </c>
      <c r="B8" s="6">
        <v>1500</v>
      </c>
      <c r="C8" t="s">
        <v>136</v>
      </c>
      <c r="D8" t="s">
        <v>155</v>
      </c>
      <c r="E8" t="s">
        <v>13</v>
      </c>
    </row>
    <row r="9" spans="1:5">
      <c r="A9" t="s">
        <v>157</v>
      </c>
      <c r="B9" s="6">
        <v>2000</v>
      </c>
      <c r="C9" t="s">
        <v>136</v>
      </c>
      <c r="D9" t="s">
        <v>155</v>
      </c>
      <c r="E9" t="s">
        <v>13</v>
      </c>
    </row>
    <row r="10" spans="1:5">
      <c r="A10" t="s">
        <v>158</v>
      </c>
      <c r="B10" s="6">
        <v>0</v>
      </c>
      <c r="C10" t="s">
        <v>142</v>
      </c>
      <c r="D10" t="s">
        <v>159</v>
      </c>
      <c r="E10" t="s">
        <v>13</v>
      </c>
    </row>
    <row r="11" spans="1:5">
      <c r="A11" t="s">
        <v>160</v>
      </c>
      <c r="B11" s="6">
        <v>0</v>
      </c>
      <c r="C11" t="s">
        <v>142</v>
      </c>
      <c r="D11" t="s">
        <v>159</v>
      </c>
      <c r="E11" t="s">
        <v>13</v>
      </c>
    </row>
    <row r="12" spans="1:5">
      <c r="A12" t="s">
        <v>161</v>
      </c>
      <c r="B12" s="6">
        <v>0</v>
      </c>
      <c r="C12" t="s">
        <v>142</v>
      </c>
      <c r="D12" t="s">
        <v>159</v>
      </c>
      <c r="E12" t="s">
        <v>13</v>
      </c>
    </row>
    <row r="13" spans="1:5">
      <c r="A13" t="s">
        <v>162</v>
      </c>
      <c r="B13" s="6">
        <v>0</v>
      </c>
      <c r="C13" t="s">
        <v>142</v>
      </c>
      <c r="D13" t="s">
        <v>159</v>
      </c>
      <c r="E13" t="s">
        <v>13</v>
      </c>
    </row>
    <row r="14" spans="1:5">
      <c r="A14" t="s">
        <v>163</v>
      </c>
      <c r="B14" s="6">
        <v>0</v>
      </c>
      <c r="C14" t="s">
        <v>142</v>
      </c>
      <c r="D14" t="s">
        <v>164</v>
      </c>
      <c r="E14" t="s">
        <v>13</v>
      </c>
    </row>
    <row r="15" spans="1:5" ht="15">
      <c r="A15" s="4" t="s">
        <v>165</v>
      </c>
      <c r="B15" s="8">
        <f>SUM(B4:B14)</f>
        <v>24500</v>
      </c>
    </row>
  </sheetData>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5"/>
  <sheetViews>
    <sheetView workbookViewId="0"/>
  </sheetViews>
  <sheetFormatPr defaultRowHeight="14.25"/>
  <cols>
    <col min="1" max="1" width="42" customWidth="1"/>
    <col min="2" max="5" width="18" customWidth="1"/>
  </cols>
  <sheetData>
    <row r="1" spans="1:8" ht="30" customHeight="1">
      <c r="A1" s="20" t="s">
        <v>166</v>
      </c>
      <c r="B1" s="21"/>
      <c r="C1" s="21"/>
      <c r="D1" s="21"/>
      <c r="E1" s="21"/>
      <c r="F1" s="21"/>
      <c r="G1" s="21"/>
      <c r="H1" s="21"/>
    </row>
    <row r="2" spans="1:8">
      <c r="A2" s="23" t="s">
        <v>167</v>
      </c>
      <c r="B2" s="23"/>
      <c r="C2" s="23"/>
      <c r="D2" s="23"/>
      <c r="E2" s="23"/>
      <c r="F2" s="23"/>
      <c r="G2" s="23"/>
      <c r="H2" s="23"/>
    </row>
    <row r="4" spans="1:8" ht="15">
      <c r="A4" s="1" t="s">
        <v>168</v>
      </c>
      <c r="B4" s="1" t="s">
        <v>169</v>
      </c>
      <c r="C4" s="1" t="s">
        <v>170</v>
      </c>
      <c r="D4" s="1" t="s">
        <v>171</v>
      </c>
      <c r="E4" s="1" t="s">
        <v>172</v>
      </c>
    </row>
    <row r="5" spans="1:8">
      <c r="A5" t="s">
        <v>173</v>
      </c>
      <c r="B5" s="6">
        <v>65000</v>
      </c>
      <c r="C5" s="6">
        <v>91000</v>
      </c>
      <c r="D5" s="6">
        <v>130000</v>
      </c>
      <c r="E5" s="6">
        <v>91000</v>
      </c>
    </row>
    <row r="6" spans="1:8">
      <c r="A6" t="s">
        <v>174</v>
      </c>
      <c r="B6" s="10">
        <v>0.2</v>
      </c>
      <c r="C6" s="10">
        <v>0.25</v>
      </c>
      <c r="D6" s="10">
        <v>0.28000000000000003</v>
      </c>
      <c r="E6" s="10">
        <v>0.25</v>
      </c>
    </row>
    <row r="7" spans="1:8">
      <c r="A7" t="s">
        <v>175</v>
      </c>
      <c r="B7" s="6">
        <v>75000</v>
      </c>
      <c r="C7" s="6">
        <v>100000</v>
      </c>
      <c r="D7" s="6">
        <v>150000</v>
      </c>
      <c r="E7" s="6">
        <v>100000</v>
      </c>
    </row>
    <row r="8" spans="1:8">
      <c r="A8" t="s">
        <v>33</v>
      </c>
      <c r="B8" s="15">
        <v>8</v>
      </c>
      <c r="C8" s="15">
        <v>10</v>
      </c>
      <c r="D8" s="15">
        <v>15</v>
      </c>
      <c r="E8" s="15">
        <v>10</v>
      </c>
    </row>
    <row r="9" spans="1:8">
      <c r="A9" t="s">
        <v>176</v>
      </c>
      <c r="B9" s="6">
        <v>500</v>
      </c>
      <c r="C9" s="6">
        <v>500</v>
      </c>
      <c r="D9" s="6">
        <v>500</v>
      </c>
      <c r="E9" s="6">
        <v>500</v>
      </c>
    </row>
    <row r="10" spans="1:8">
      <c r="A10" t="s">
        <v>177</v>
      </c>
      <c r="B10" s="10">
        <v>0.05</v>
      </c>
      <c r="C10" s="10">
        <v>0.05</v>
      </c>
      <c r="D10" s="10">
        <v>0.05</v>
      </c>
      <c r="E10" s="10">
        <v>0.05</v>
      </c>
    </row>
    <row r="11" spans="1:8">
      <c r="A11" t="s">
        <v>178</v>
      </c>
      <c r="B11" s="6">
        <v>650</v>
      </c>
      <c r="C11" s="6">
        <v>1300</v>
      </c>
      <c r="D11" s="6">
        <v>2600</v>
      </c>
      <c r="E11" s="6">
        <v>1300</v>
      </c>
    </row>
    <row r="12" spans="1:8">
      <c r="A12" t="s">
        <v>179</v>
      </c>
      <c r="B12" s="6">
        <v>1200</v>
      </c>
      <c r="C12" s="6">
        <v>2400</v>
      </c>
      <c r="D12" s="6">
        <v>3000</v>
      </c>
      <c r="E12" s="6">
        <v>2400</v>
      </c>
    </row>
    <row r="13" spans="1:8">
      <c r="A13" t="s">
        <v>180</v>
      </c>
      <c r="B13" s="6">
        <v>0</v>
      </c>
      <c r="C13" s="6">
        <v>3125</v>
      </c>
      <c r="D13" s="6">
        <v>3125</v>
      </c>
      <c r="E13" s="6">
        <v>3125</v>
      </c>
    </row>
    <row r="14" spans="1:8">
      <c r="A14" t="s">
        <v>181</v>
      </c>
      <c r="B14" s="6">
        <v>0</v>
      </c>
      <c r="C14" s="6">
        <v>0</v>
      </c>
      <c r="D14" s="6">
        <v>1000</v>
      </c>
      <c r="E14" s="6">
        <v>0</v>
      </c>
    </row>
    <row r="15" spans="1:8">
      <c r="A15" t="s">
        <v>182</v>
      </c>
      <c r="B15" s="6">
        <v>24500</v>
      </c>
      <c r="C15" s="6">
        <v>24500</v>
      </c>
      <c r="D15" s="6">
        <v>29500</v>
      </c>
      <c r="E15" s="6">
        <v>24500</v>
      </c>
    </row>
    <row r="17" spans="1:5" ht="15">
      <c r="A17" s="18" t="s">
        <v>183</v>
      </c>
      <c r="B17" s="18"/>
      <c r="C17" s="18"/>
      <c r="D17" s="18"/>
      <c r="E17" s="18"/>
    </row>
    <row r="18" spans="1:5" ht="15">
      <c r="A18" s="1" t="s">
        <v>184</v>
      </c>
      <c r="B18" s="1" t="s">
        <v>169</v>
      </c>
      <c r="C18" s="1" t="s">
        <v>170</v>
      </c>
      <c r="D18" s="1" t="s">
        <v>171</v>
      </c>
      <c r="E18" s="1" t="s">
        <v>172</v>
      </c>
    </row>
    <row r="19" spans="1:5">
      <c r="A19" t="s">
        <v>185</v>
      </c>
      <c r="B19" s="7">
        <f>B5*B6</f>
        <v>13000</v>
      </c>
      <c r="C19" s="7">
        <f>C5*C6</f>
        <v>22750</v>
      </c>
      <c r="D19" s="7">
        <f>D5*D6</f>
        <v>36400</v>
      </c>
      <c r="E19" s="7">
        <f>E5*E6</f>
        <v>22750</v>
      </c>
    </row>
    <row r="20" spans="1:5">
      <c r="A20" t="s">
        <v>186</v>
      </c>
      <c r="B20" s="7">
        <f>B8*B9</f>
        <v>4000</v>
      </c>
      <c r="C20" s="7">
        <f>C8*C9</f>
        <v>5000</v>
      </c>
      <c r="D20" s="7">
        <f>D8*D9</f>
        <v>7500</v>
      </c>
      <c r="E20" s="7">
        <f>E8*E9</f>
        <v>5000</v>
      </c>
    </row>
    <row r="21" spans="1:5">
      <c r="A21" t="s">
        <v>187</v>
      </c>
      <c r="B21" s="7">
        <f>B7*B10</f>
        <v>3750</v>
      </c>
      <c r="C21" s="7">
        <f>C7*C10</f>
        <v>5000</v>
      </c>
      <c r="D21" s="7">
        <f>D7*D10</f>
        <v>7500</v>
      </c>
      <c r="E21" s="7">
        <f>E7*E10</f>
        <v>5000</v>
      </c>
    </row>
    <row r="22" spans="1:5">
      <c r="A22" t="s">
        <v>188</v>
      </c>
      <c r="B22" s="7">
        <f>SUM(B11:B14)</f>
        <v>1850</v>
      </c>
      <c r="C22" s="7">
        <f>SUM(C11:C14)</f>
        <v>6825</v>
      </c>
      <c r="D22" s="7">
        <f>SUM(D11:D14)</f>
        <v>9725</v>
      </c>
      <c r="E22" s="7">
        <f>SUM(E11:E14)</f>
        <v>6825</v>
      </c>
    </row>
    <row r="23" spans="1:5" ht="15">
      <c r="A23" s="4" t="s">
        <v>189</v>
      </c>
      <c r="B23" s="8">
        <f>SUM(B19:B22)</f>
        <v>22600</v>
      </c>
      <c r="C23" s="8">
        <f>SUM(C19:C22)</f>
        <v>39575</v>
      </c>
      <c r="D23" s="8">
        <f>SUM(D19:D22)</f>
        <v>61125</v>
      </c>
      <c r="E23" s="8">
        <f>SUM(E19:E22)</f>
        <v>39575</v>
      </c>
    </row>
    <row r="24" spans="1:5" ht="15">
      <c r="A24" s="3" t="s">
        <v>190</v>
      </c>
      <c r="B24" s="14">
        <f>B23-B15</f>
        <v>-1900</v>
      </c>
      <c r="C24" s="14">
        <f>C23-C15</f>
        <v>15075</v>
      </c>
      <c r="D24" s="14">
        <f>D23-D15</f>
        <v>31625</v>
      </c>
      <c r="E24" s="14">
        <f>E23-E15</f>
        <v>15075</v>
      </c>
    </row>
    <row r="25" spans="1:5" ht="15">
      <c r="A25" s="3" t="s">
        <v>191</v>
      </c>
      <c r="B25" s="14">
        <f>B24*12</f>
        <v>-22800</v>
      </c>
      <c r="C25" s="14">
        <f>C24*12</f>
        <v>180900</v>
      </c>
      <c r="D25" s="14">
        <f>D24*12</f>
        <v>379500</v>
      </c>
      <c r="E25" s="14">
        <f>E24*12</f>
        <v>180900</v>
      </c>
    </row>
  </sheetData>
  <mergeCells count="3">
    <mergeCell ref="A1:H1"/>
    <mergeCell ref="A2:H2"/>
    <mergeCell ref="A17:E1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4"/>
  <sheetViews>
    <sheetView workbookViewId="0"/>
  </sheetViews>
  <sheetFormatPr defaultRowHeight="14.25"/>
  <cols>
    <col min="1" max="1" width="34" customWidth="1"/>
    <col min="2" max="2" width="105" customWidth="1"/>
  </cols>
  <sheetData>
    <row r="1" spans="1:2" ht="30" customHeight="1">
      <c r="A1" s="20" t="s">
        <v>192</v>
      </c>
      <c r="B1" s="21"/>
    </row>
    <row r="3" spans="1:2" ht="29.25">
      <c r="A3" s="16" t="s">
        <v>193</v>
      </c>
      <c r="B3" s="17" t="s">
        <v>194</v>
      </c>
    </row>
    <row r="4" spans="1:2" ht="29.25">
      <c r="A4" s="16" t="s">
        <v>195</v>
      </c>
      <c r="B4" s="17" t="s">
        <v>196</v>
      </c>
    </row>
    <row r="5" spans="1:2" ht="29.25">
      <c r="A5" s="16" t="s">
        <v>197</v>
      </c>
      <c r="B5" s="17" t="s">
        <v>198</v>
      </c>
    </row>
    <row r="6" spans="1:2" ht="29.25">
      <c r="A6" s="16" t="s">
        <v>199</v>
      </c>
      <c r="B6" s="17" t="s">
        <v>200</v>
      </c>
    </row>
    <row r="7" spans="1:2" ht="15">
      <c r="A7" s="16" t="s">
        <v>201</v>
      </c>
      <c r="B7" s="17" t="s">
        <v>202</v>
      </c>
    </row>
    <row r="8" spans="1:2" ht="29.25">
      <c r="A8" s="16" t="s">
        <v>203</v>
      </c>
      <c r="B8" s="17" t="s">
        <v>204</v>
      </c>
    </row>
    <row r="9" spans="1:2" ht="29.25">
      <c r="A9" s="16" t="s">
        <v>205</v>
      </c>
      <c r="B9" s="17" t="s">
        <v>206</v>
      </c>
    </row>
    <row r="10" spans="1:2" ht="15">
      <c r="A10" s="16" t="s">
        <v>207</v>
      </c>
      <c r="B10" s="17" t="s">
        <v>208</v>
      </c>
    </row>
    <row r="11" spans="1:2" ht="29.25">
      <c r="A11" s="16" t="s">
        <v>209</v>
      </c>
      <c r="B11" s="17" t="s">
        <v>210</v>
      </c>
    </row>
    <row r="12" spans="1:2" ht="43.5">
      <c r="A12" s="16" t="s">
        <v>148</v>
      </c>
      <c r="B12" s="17" t="s">
        <v>215</v>
      </c>
    </row>
    <row r="13" spans="1:2" ht="43.5">
      <c r="A13" s="16" t="s">
        <v>211</v>
      </c>
      <c r="B13" s="17" t="s">
        <v>216</v>
      </c>
    </row>
    <row r="14" spans="1:2" ht="15">
      <c r="A14" s="16" t="s">
        <v>212</v>
      </c>
      <c r="B14" s="17" t="s">
        <v>213</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Hub Dashboard</vt:lpstr>
      <vt:lpstr>Sales &amp; Product Mix</vt:lpstr>
      <vt:lpstr>Operator Economics</vt:lpstr>
      <vt:lpstr>Other Hub Income</vt:lpstr>
      <vt:lpstr>Operating Expenses</vt:lpstr>
      <vt:lpstr>Scenario Comparison</vt:lpstr>
      <vt:lpstr>About This Model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Art Duy</cp:lastModifiedBy>
  <dcterms:created xsi:type="dcterms:W3CDTF">2026-09-15T13:13:30Z</dcterms:created>
  <dcterms:modified xsi:type="dcterms:W3CDTF">2026-09-15T13:13:30Z</dcterms:modified>
</cp:coreProperties>
</file>